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ary\Dropbox\GW Misc\_RetailClarity\Coaching\Spreadsheets\"/>
    </mc:Choice>
  </mc:AlternateContent>
  <xr:revisionPtr revIDLastSave="0" documentId="13_ncr:1_{2EA53F78-E0F2-4D6F-AC74-1D719293792C}" xr6:coauthVersionLast="45" xr6:coauthVersionMax="45" xr10:uidLastSave="{00000000-0000-0000-0000-000000000000}"/>
  <bookViews>
    <workbookView xWindow="30975" yWindow="165" windowWidth="18195" windowHeight="15435" xr2:uid="{00000000-000D-0000-FFFF-FFFF00000000}"/>
  </bookViews>
  <sheets>
    <sheet name="PPP Calculator" sheetId="1" r:id="rId1"/>
    <sheet name="Sample Cashflow Model" sheetId="2" r:id="rId2"/>
  </sheets>
  <calcPr calcId="191029"/>
  <customWorkbookViews>
    <customWorkbookView name="Pg2" guid="{DA3F237B-3D80-47D5-ACE9-B7E0CDE24BF9}" xWindow="271" windowWidth="1447" windowHeight="104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2" l="1"/>
  <c r="G25" i="2"/>
  <c r="H25" i="2"/>
  <c r="I25" i="2"/>
  <c r="J25" i="2"/>
  <c r="K25" i="2"/>
  <c r="L25" i="2"/>
  <c r="M25" i="2"/>
  <c r="E25" i="2"/>
  <c r="H29" i="2" l="1"/>
  <c r="G29" i="2"/>
  <c r="E29" i="2"/>
  <c r="F29" i="2"/>
  <c r="F55" i="1"/>
  <c r="K16" i="1"/>
  <c r="K17" i="1"/>
  <c r="K18" i="1"/>
  <c r="K19" i="1"/>
  <c r="K15" i="1"/>
  <c r="I21" i="1"/>
  <c r="K21" i="1" l="1"/>
  <c r="K25" i="1" s="1"/>
  <c r="F51" i="1" l="1"/>
  <c r="L46" i="1"/>
  <c r="F53" i="1" s="1"/>
  <c r="F57" i="1" l="1"/>
  <c r="E27" i="2" l="1"/>
  <c r="F73" i="1"/>
  <c r="E33" i="2" l="1"/>
  <c r="F33" i="2" s="1"/>
  <c r="G33" i="2" s="1"/>
  <c r="H33" i="2" s="1"/>
  <c r="I33" i="2" s="1"/>
  <c r="J33" i="2" s="1"/>
  <c r="K33" i="2" s="1"/>
  <c r="L33" i="2" s="1"/>
  <c r="M33" i="2" s="1"/>
  <c r="F27" i="2"/>
  <c r="G27" i="2" l="1"/>
  <c r="H27" i="2" s="1"/>
  <c r="F75" i="1" l="1"/>
  <c r="F81" i="1" s="1"/>
  <c r="I27" i="2"/>
  <c r="F83" i="1" l="1"/>
  <c r="F85" i="1" s="1"/>
  <c r="J27" i="2"/>
  <c r="K27" i="2" l="1"/>
  <c r="L27" i="2" l="1"/>
  <c r="M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Willis</author>
    <author>Gary</author>
  </authors>
  <commentList>
    <comment ref="I13" authorId="0" shapeId="0" xr:uid="{C49B5D2F-A14C-4CD8-A563-90CB016A31B3}">
      <text>
        <r>
          <rPr>
            <b/>
            <sz val="9"/>
            <color indexed="81"/>
            <rFont val="Tahoma"/>
            <charset val="1"/>
          </rPr>
          <t>Option... you can use total 2019 payroll if you were open all year</t>
        </r>
      </text>
    </comment>
    <comment ref="B15" authorId="0" shapeId="0" xr:uid="{F4F96679-A8D2-43D5-AB73-42223E2AA460}">
      <text>
        <r>
          <rPr>
            <b/>
            <sz val="9"/>
            <color indexed="81"/>
            <rFont val="Tahoma"/>
            <charset val="1"/>
          </rPr>
          <t xml:space="preserve">These values should not include the following per the tax code:
</t>
        </r>
        <r>
          <rPr>
            <sz val="9"/>
            <color indexed="81"/>
            <rFont val="Tahoma"/>
            <family val="2"/>
          </rPr>
          <t>(II) shall not include—
‘‘(aa) the compensation of an individual employee in excess of an annual salary of $100,000, as prorated for the covered period;
‘‘(bb) taxes imposed or withheld under chapters 21 (Federal Insurance Contributions Act), 22 (Railroad Retirement Tax Act), or 24 (Collection of Income Tax at Source of Wages) of the Internal Revenue Code of 1986 during the covered period;
‘‘(cc) any compensation of an employee whose principal place of residence is outside of the United States;
‘‘(dd) qualified sick leave wages for which a credit is allowed under section 7001 of the Families First Coronavirus Response Act (Public Law 116–6 127); or
‘‘(ee) qualified family leave wages for which a credit is allowed under section 7003 of the Families First Coronavirus Response Act (Public Law 116–12 127);</t>
        </r>
        <r>
          <rPr>
            <sz val="9"/>
            <color indexed="81"/>
            <rFont val="Tahoma"/>
            <charset val="1"/>
          </rPr>
          <t xml:space="preserve">
</t>
        </r>
      </text>
    </comment>
    <comment ref="B70" authorId="1" shapeId="0" xr:uid="{00000000-0006-0000-0000-000003000000}">
      <text>
        <r>
          <rPr>
            <b/>
            <sz val="9"/>
            <color indexed="81"/>
            <rFont val="Tahoma"/>
            <family val="2"/>
          </rPr>
          <t>There is an option to use Avg FTEs from 2/15/19 to 6/30/19  instead of these 2020 dates.</t>
        </r>
        <r>
          <rPr>
            <sz val="9"/>
            <color indexed="81"/>
            <rFont val="Tahoma"/>
            <family val="2"/>
          </rPr>
          <t xml:space="preserve">
</t>
        </r>
      </text>
    </comment>
  </commentList>
</comments>
</file>

<file path=xl/sharedStrings.xml><?xml version="1.0" encoding="utf-8"?>
<sst xmlns="http://schemas.openxmlformats.org/spreadsheetml/2006/main" count="134" uniqueCount="124">
  <si>
    <t>Total payroll costs</t>
  </si>
  <si>
    <t>Payroll costs during "covered period"</t>
  </si>
  <si>
    <t>Rent paid for facility/offices</t>
  </si>
  <si>
    <t>Utilities paid</t>
  </si>
  <si>
    <t>Gas</t>
  </si>
  <si>
    <t>Electric</t>
  </si>
  <si>
    <t>Telephone</t>
  </si>
  <si>
    <t>Internet</t>
  </si>
  <si>
    <t>Mortgage interest on office facility</t>
  </si>
  <si>
    <t xml:space="preserve">Unforgiven Loan to be paid back per SBA </t>
  </si>
  <si>
    <t xml:space="preserve">  guidelines under the CARES Act</t>
  </si>
  <si>
    <t>FTE employees during "covered period"</t>
  </si>
  <si>
    <t>Percentage of payroll subject to forgiveness</t>
  </si>
  <si>
    <t>FTE Comparison</t>
  </si>
  <si>
    <t>Salary Comparison</t>
  </si>
  <si>
    <t>Payroll costs</t>
  </si>
  <si>
    <t>Eight weeks or two months Expenses</t>
  </si>
  <si>
    <t>Use this link to compute your Full-Time Equivalent employees</t>
  </si>
  <si>
    <t>https://www.healthcare.gov/shop-calculators-fte/</t>
  </si>
  <si>
    <t xml:space="preserve">   Reduction for individual wages over $100,000</t>
  </si>
  <si>
    <t>This is the 8-week period following the funding of the loan</t>
  </si>
  <si>
    <r>
      <rPr>
        <b/>
        <sz val="11"/>
        <color theme="1"/>
        <rFont val="Calibri"/>
        <family val="2"/>
        <scheme val="minor"/>
      </rPr>
      <t>Disclaimer</t>
    </r>
    <r>
      <rPr>
        <sz val="11"/>
        <color theme="1"/>
        <rFont val="Calibri"/>
        <family val="2"/>
        <scheme val="minor"/>
      </rPr>
      <t>:  The calculators in this workbook are provided free of charge to assist in the education of the Payroll Protection Program</t>
    </r>
  </si>
  <si>
    <t>Fixed Operating Costs</t>
  </si>
  <si>
    <t xml:space="preserve">Individual employee pay reduction in </t>
  </si>
  <si>
    <t xml:space="preserve">Monthly Cash Flow Projection   </t>
  </si>
  <si>
    <t>Apr</t>
  </si>
  <si>
    <t xml:space="preserve">May </t>
  </si>
  <si>
    <t>Jun</t>
  </si>
  <si>
    <t>Jul</t>
  </si>
  <si>
    <t>Aug</t>
  </si>
  <si>
    <t>Sep</t>
  </si>
  <si>
    <t>Oct</t>
  </si>
  <si>
    <t>Nov</t>
  </si>
  <si>
    <t>Dec</t>
  </si>
  <si>
    <t>Reduction Amount</t>
  </si>
  <si>
    <t>Test 1:  FTE Reduction</t>
  </si>
  <si>
    <t>Test 2: Additional Reduction</t>
  </si>
  <si>
    <t>Potential Loan Calculator</t>
  </si>
  <si>
    <t>Potential Forgiveness Calculator</t>
  </si>
  <si>
    <t xml:space="preserve">  Enter interest only if you own your building under a mortgage</t>
  </si>
  <si>
    <t>Potential Reductions Calculator</t>
  </si>
  <si>
    <t>This can not be more than the loan amount</t>
  </si>
  <si>
    <t>excess of a 25% reduction in their salary</t>
  </si>
  <si>
    <t>There can be a reduction in the forgiveness amount based on "Full Time Equivalent" employees and a reduction</t>
  </si>
  <si>
    <t>as understood by its creator prior to final rules being released by the SBA.</t>
  </si>
  <si>
    <t>Created by RetailClarity.com , 2020  Use OK with permission</t>
  </si>
  <si>
    <t>FTE employees from Jan 1 - Feb 29, 2020</t>
  </si>
  <si>
    <t>The actual qualified expenses incurred during the 8-week covered period are then reduced by the</t>
  </si>
  <si>
    <t>(1) FTE Change and (2) 25% pay reduction by employee</t>
  </si>
  <si>
    <t>What is the base amount that a reduction in forgiveness is used…original loan amount or actual 8-week expenses (if greater)?</t>
  </si>
  <si>
    <t>The CARES Act refers to Code Sect 4980H( c)(4) defined as 30 hrs per week</t>
  </si>
  <si>
    <r>
      <t xml:space="preserve">How many hours is considered full time in FTE calcs? </t>
    </r>
    <r>
      <rPr>
        <b/>
        <sz val="11"/>
        <color theme="4"/>
        <rFont val="Calibri"/>
        <family val="2"/>
        <scheme val="minor"/>
      </rPr>
      <t xml:space="preserve"> 30 hours</t>
    </r>
  </si>
  <si>
    <r>
      <t>Is the salary reduction of 25% used in comparison only for the same individual employees?</t>
    </r>
    <r>
      <rPr>
        <b/>
        <sz val="11"/>
        <color rgb="FFFF0000"/>
        <rFont val="Calibri"/>
        <family val="2"/>
        <scheme val="minor"/>
      </rPr>
      <t xml:space="preserve"> </t>
    </r>
    <r>
      <rPr>
        <b/>
        <sz val="11"/>
        <color theme="4"/>
        <rFont val="Calibri"/>
        <family val="2"/>
        <scheme val="minor"/>
      </rPr>
      <t xml:space="preserve"> YES</t>
    </r>
  </si>
  <si>
    <r>
      <t xml:space="preserve">Does the "covered period" ending June 30 mean that the 8 weeks have to conclude before June 30? </t>
    </r>
    <r>
      <rPr>
        <b/>
        <sz val="11"/>
        <color theme="4"/>
        <rFont val="Calibri"/>
        <family val="2"/>
        <scheme val="minor"/>
      </rPr>
      <t>NO</t>
    </r>
  </si>
  <si>
    <t>The 8-weeks covered period begins from start date of origination</t>
  </si>
  <si>
    <t>This is found on pages 45 &amp; 46 of the law</t>
  </si>
  <si>
    <t>Pertains only to those employed in 2019, comparison is made to their most recent Full Quarter salary</t>
  </si>
  <si>
    <r>
      <t xml:space="preserve">Can we time the close of the loan?  </t>
    </r>
    <r>
      <rPr>
        <b/>
        <sz val="11"/>
        <color theme="4"/>
        <rFont val="Calibri"/>
        <family val="2"/>
        <scheme val="minor"/>
      </rPr>
      <t>Yes but you have to fund by June 30th.   However, funds may be gone much sooner…</t>
    </r>
  </si>
  <si>
    <t>Sample Cash Flow Model</t>
  </si>
  <si>
    <r>
      <t xml:space="preserve">The calculation herein is </t>
    </r>
    <r>
      <rPr>
        <b/>
        <u/>
        <sz val="11"/>
        <color theme="1"/>
        <rFont val="Calibri"/>
        <family val="2"/>
        <scheme val="minor"/>
      </rPr>
      <t>based on the 8-week period following the the date you receive the funds</t>
    </r>
    <r>
      <rPr>
        <sz val="11"/>
        <color theme="1"/>
        <rFont val="Calibri"/>
        <family val="2"/>
        <scheme val="minor"/>
      </rPr>
      <t>, AKA the "covered period"</t>
    </r>
  </si>
  <si>
    <t>It is not meant to be used for any business decision making without the oversight and advice from tax and legal professionals,</t>
  </si>
  <si>
    <t>The next question being asked is how much can be forgiven under the PPP Loan…</t>
  </si>
  <si>
    <t>in more than 25% of  salary of retained  employees compared to the most recent full quarter illustrated below…</t>
  </si>
  <si>
    <t>This is based on the ratio of above FTE values</t>
  </si>
  <si>
    <t>Instead, its purpose is to help you better understand how the calculations may work once finalized by the Small Business Administration</t>
  </si>
  <si>
    <t>https://www.congress.gov/116/bills/hr748/BILLS-116hr748eas.pdf</t>
  </si>
  <si>
    <t>Please defer to the CARES bill for all of the rules to use in your decision making at the site below:</t>
  </si>
  <si>
    <r>
      <t xml:space="preserve">NOTE:  </t>
    </r>
    <r>
      <rPr>
        <b/>
        <sz val="11"/>
        <color theme="1"/>
        <rFont val="Calibri"/>
        <family val="2"/>
        <scheme val="minor"/>
      </rPr>
      <t>Only 25% of your 8-week covered expenses can be used for</t>
    </r>
  </si>
  <si>
    <t>the non-payroll limit equals:</t>
  </si>
  <si>
    <r>
      <t>"Non-Payroll" expenses</t>
    </r>
    <r>
      <rPr>
        <b/>
        <sz val="11"/>
        <rFont val="Calibri"/>
        <family val="2"/>
        <scheme val="minor"/>
      </rPr>
      <t xml:space="preserve">.  </t>
    </r>
    <r>
      <rPr>
        <sz val="11"/>
        <rFont val="Calibri"/>
        <family val="2"/>
        <scheme val="minor"/>
      </rPr>
      <t>Based on the above payroll costs,</t>
    </r>
  </si>
  <si>
    <r>
      <t xml:space="preserve">This worksheet is </t>
    </r>
    <r>
      <rPr>
        <b/>
        <u/>
        <sz val="11"/>
        <color rgb="FFFF0000"/>
        <rFont val="Calibri"/>
        <family val="2"/>
        <scheme val="minor"/>
      </rPr>
      <t>only a guide for use in estimating</t>
    </r>
    <r>
      <rPr>
        <sz val="11"/>
        <color rgb="FFFF0000"/>
        <rFont val="Calibri"/>
        <family val="2"/>
        <scheme val="minor"/>
      </rPr>
      <t xml:space="preserve"> the amount of your potential loan request and potential forgiveness.</t>
    </r>
  </si>
  <si>
    <t>Formal guidelines are being released by the Treasury Department for loan applications and eventual forgiveness</t>
  </si>
  <si>
    <t>under the CARES Act signed into law.  The forgiveness calculations are very intricate due to the</t>
  </si>
  <si>
    <t>FTE and wage base provisions which can reduce the forgiveness amount eventually to be approved.</t>
  </si>
  <si>
    <r>
      <t xml:space="preserve">The following are some initial questions and </t>
    </r>
    <r>
      <rPr>
        <u/>
        <sz val="11"/>
        <color rgb="FFFF0000"/>
        <rFont val="Calibri"/>
        <family val="2"/>
        <scheme val="minor"/>
      </rPr>
      <t xml:space="preserve">preliminary </t>
    </r>
    <r>
      <rPr>
        <b/>
        <u/>
        <sz val="11"/>
        <color rgb="FFFF0000"/>
        <rFont val="Calibri"/>
        <family val="2"/>
        <scheme val="minor"/>
      </rPr>
      <t xml:space="preserve">unofficial </t>
    </r>
    <r>
      <rPr>
        <u/>
        <sz val="11"/>
        <color rgb="FFFF0000"/>
        <rFont val="Calibri"/>
        <family val="2"/>
        <scheme val="minor"/>
      </rPr>
      <t>answers</t>
    </r>
    <r>
      <rPr>
        <sz val="11"/>
        <color rgb="FFFF0000"/>
        <rFont val="Calibri"/>
        <family val="2"/>
        <scheme val="minor"/>
      </rPr>
      <t xml:space="preserve"> subject to final regulations/clarifications</t>
    </r>
  </si>
  <si>
    <t>However, based on our understanding we used the following assumptions in the models that may be disproved:</t>
  </si>
  <si>
    <t>NOTE-  There are limitations and potential adjustments to your loan forgiveness.  SEE BELOW</t>
  </si>
  <si>
    <t>As of the creation date of this spreadsheet, there was still uncertainty about the following while waiting for the final SBA/Treasury Dept clarifications…</t>
  </si>
  <si>
    <t xml:space="preserve">Potential Forgiveness  </t>
  </si>
  <si>
    <t>If your non-payroll expenses exceed this amount, this amount</t>
  </si>
  <si>
    <t>will be used instead of actual non-payroll expenses</t>
  </si>
  <si>
    <t xml:space="preserve">Non-Payroll Expenses  </t>
  </si>
  <si>
    <t xml:space="preserve">Non-Payroll Limit  </t>
  </si>
  <si>
    <t xml:space="preserve">Payroll costs </t>
  </si>
  <si>
    <t>Last 12 Months</t>
  </si>
  <si>
    <t>Monthly Average</t>
  </si>
  <si>
    <t xml:space="preserve">Multiplier  </t>
  </si>
  <si>
    <t xml:space="preserve">Maximum Loan Amount  </t>
  </si>
  <si>
    <t xml:space="preserve">Loan Amount to use for the below calculations  </t>
  </si>
  <si>
    <t xml:space="preserve">   Salaries, wages, commissions, vacation and sick pay</t>
  </si>
  <si>
    <t xml:space="preserve"> Enter as a negative number</t>
  </si>
  <si>
    <t xml:space="preserve">   Health insurance premiums (Employer Amount Only)</t>
  </si>
  <si>
    <t xml:space="preserve">   Retirement benefits paid  (Employer Amount Only)</t>
  </si>
  <si>
    <t xml:space="preserve">Anticipated Funding Month  </t>
  </si>
  <si>
    <t xml:space="preserve">  This is used on the next page</t>
  </si>
  <si>
    <t xml:space="preserve">Anticipated Loan Amount  </t>
  </si>
  <si>
    <t>See the next worksheet for a simplified cashflow calculator for use in planning the loan date for your business</t>
  </si>
  <si>
    <t>This is a model meant to assist you in the understanding the fundamentals of a cash flow process</t>
  </si>
  <si>
    <t>Cash Flow is an intricate calculation, you must consult your CPA for your specific circumstances</t>
  </si>
  <si>
    <r>
      <t xml:space="preserve"> for those interested in business loans under the </t>
    </r>
    <r>
      <rPr>
        <b/>
        <sz val="11"/>
        <color theme="1"/>
        <rFont val="Calibri"/>
        <family val="2"/>
        <scheme val="minor"/>
      </rPr>
      <t>Paycheck Protection Program</t>
    </r>
    <r>
      <rPr>
        <sz val="11"/>
        <color theme="1"/>
        <rFont val="Calibri"/>
        <family val="2"/>
        <scheme val="minor"/>
      </rPr>
      <t xml:space="preserve"> (PPP) provided</t>
    </r>
  </si>
  <si>
    <r>
      <t>  through the “Coronavirus Aid, Relief, and Economic Security Act” (</t>
    </r>
    <r>
      <rPr>
        <b/>
        <sz val="12"/>
        <color theme="1"/>
        <rFont val="Calibri"/>
        <family val="2"/>
        <scheme val="minor"/>
      </rPr>
      <t>CARES Act</t>
    </r>
    <r>
      <rPr>
        <sz val="12"/>
        <color theme="1"/>
        <rFont val="Calibri"/>
        <family val="2"/>
        <scheme val="minor"/>
      </rPr>
      <t>)” </t>
    </r>
  </si>
  <si>
    <t xml:space="preserve">Forgiveness amount  </t>
  </si>
  <si>
    <t xml:space="preserve">Total of Reductions Above  </t>
  </si>
  <si>
    <t xml:space="preserve">  Select from the dropdown</t>
  </si>
  <si>
    <t>This  compares individual employees with their rate from</t>
  </si>
  <si>
    <t>the most recent full quarter of payroll</t>
  </si>
  <si>
    <t xml:space="preserve">  State/Local Taxes on Employee Compensation (i.e., unemployment tax)</t>
  </si>
  <si>
    <t>Sales Revenue</t>
  </si>
  <si>
    <t>Inventory purchases</t>
  </si>
  <si>
    <t xml:space="preserve">   &lt; From the PPP Calculator worksheet</t>
  </si>
  <si>
    <t xml:space="preserve">Cumulative Cash Flow before PPP  </t>
  </si>
  <si>
    <t xml:space="preserve">Inflow of PPP funds  </t>
  </si>
  <si>
    <t>Debts/Other Liabilities</t>
  </si>
  <si>
    <t>Rent</t>
  </si>
  <si>
    <t>Other Expenses</t>
  </si>
  <si>
    <t>Utilities paid:</t>
  </si>
  <si>
    <r>
      <t xml:space="preserve">   Instructions:  Enter your values in the </t>
    </r>
    <r>
      <rPr>
        <b/>
        <i/>
        <sz val="11"/>
        <color rgb="FFFFFF99"/>
        <rFont val="Calibri"/>
        <family val="2"/>
        <scheme val="minor"/>
      </rPr>
      <t>yellow cells</t>
    </r>
    <r>
      <rPr>
        <b/>
        <i/>
        <sz val="11"/>
        <color theme="4" tint="-0.249977111117893"/>
        <rFont val="Calibri"/>
        <family val="2"/>
        <scheme val="minor"/>
      </rPr>
      <t>, the blue cells will show the computation</t>
    </r>
  </si>
  <si>
    <t xml:space="preserve">OPTIONAL:  Inflow of EIDL funds  </t>
  </si>
  <si>
    <t>(Enter in the anticipated month)</t>
  </si>
  <si>
    <t>Click Here For More Information</t>
  </si>
  <si>
    <t>Beginning Cash:</t>
  </si>
  <si>
    <t>This is not to be used for making business decisions or determining need of a business loan</t>
  </si>
  <si>
    <t>Cash Available</t>
  </si>
  <si>
    <t>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</si>
</sst>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b/>
      <u/>
      <sz val="11"/>
      <color theme="1"/>
      <name val="Calibri"/>
      <family val="2"/>
      <scheme val="minor"/>
    </font>
    <font>
      <sz val="8"/>
      <name val="Calibri"/>
      <family val="2"/>
      <scheme val="minor"/>
    </font>
    <font>
      <sz val="9"/>
      <color indexed="81"/>
      <name val="Tahoma"/>
      <family val="2"/>
    </font>
    <font>
      <b/>
      <sz val="9"/>
      <color indexed="81"/>
      <name val="Tahoma"/>
      <family val="2"/>
    </font>
    <font>
      <b/>
      <sz val="11"/>
      <color theme="4" tint="-0.499984740745262"/>
      <name val="Calibri"/>
      <family val="2"/>
      <scheme val="minor"/>
    </font>
    <font>
      <u/>
      <sz val="11"/>
      <color theme="10"/>
      <name val="Calibri"/>
      <family val="2"/>
      <scheme val="minor"/>
    </font>
    <font>
      <sz val="1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color theme="4"/>
      <name val="Calibri"/>
      <family val="2"/>
      <scheme val="minor"/>
    </font>
    <font>
      <sz val="12"/>
      <color theme="1"/>
      <name val="Calibri"/>
      <family val="2"/>
      <scheme val="minor"/>
    </font>
    <font>
      <b/>
      <i/>
      <sz val="11"/>
      <color theme="4"/>
      <name val="Calibri"/>
      <family val="2"/>
      <scheme val="minor"/>
    </font>
    <font>
      <b/>
      <sz val="11"/>
      <name val="Calibri"/>
      <family val="2"/>
      <scheme val="minor"/>
    </font>
    <font>
      <sz val="12"/>
      <name val="Calibri"/>
      <family val="2"/>
      <scheme val="minor"/>
    </font>
    <font>
      <u/>
      <sz val="11"/>
      <color rgb="FFFF0000"/>
      <name val="Calibri"/>
      <family val="2"/>
      <scheme val="minor"/>
    </font>
    <font>
      <b/>
      <u/>
      <sz val="11"/>
      <color rgb="FFFF0000"/>
      <name val="Calibri"/>
      <family val="2"/>
      <scheme val="minor"/>
    </font>
    <font>
      <i/>
      <sz val="11"/>
      <color theme="1"/>
      <name val="Calibri"/>
      <family val="2"/>
      <scheme val="minor"/>
    </font>
    <font>
      <b/>
      <i/>
      <sz val="11"/>
      <color theme="4" tint="-0.499984740745262"/>
      <name val="Calibri"/>
      <family val="2"/>
      <scheme val="minor"/>
    </font>
    <font>
      <b/>
      <sz val="12"/>
      <color theme="1"/>
      <name val="Calibri"/>
      <family val="2"/>
      <scheme val="minor"/>
    </font>
    <font>
      <b/>
      <i/>
      <sz val="11"/>
      <color theme="4" tint="-0.249977111117893"/>
      <name val="Calibri"/>
      <family val="2"/>
      <scheme val="minor"/>
    </font>
    <font>
      <b/>
      <i/>
      <sz val="11"/>
      <color rgb="FFFFFF99"/>
      <name val="Calibri"/>
      <family val="2"/>
      <scheme val="minor"/>
    </font>
    <font>
      <b/>
      <sz val="12"/>
      <color rgb="FF0070C0"/>
      <name val="Calibri"/>
      <family val="2"/>
      <scheme val="minor"/>
    </font>
    <font>
      <b/>
      <sz val="9"/>
      <color indexed="81"/>
      <name val="Tahoma"/>
      <charset val="1"/>
    </font>
    <font>
      <sz val="9"/>
      <color indexed="81"/>
      <name val="Tahoma"/>
      <charset val="1"/>
    </font>
  </fonts>
  <fills count="5">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91">
    <xf numFmtId="0" fontId="0" fillId="0" borderId="0" xfId="0"/>
    <xf numFmtId="0" fontId="0" fillId="0" borderId="0" xfId="0" applyProtection="1"/>
    <xf numFmtId="0" fontId="3" fillId="0" borderId="0" xfId="0" applyFont="1" applyProtection="1"/>
    <xf numFmtId="0" fontId="0" fillId="0" borderId="0" xfId="0" applyAlignment="1" applyProtection="1">
      <alignment horizontal="center"/>
    </xf>
    <xf numFmtId="164" fontId="0" fillId="0" borderId="0" xfId="1" applyNumberFormat="1" applyFont="1" applyFill="1" applyProtection="1"/>
    <xf numFmtId="164" fontId="0" fillId="0" borderId="0" xfId="1" applyNumberFormat="1" applyFont="1" applyProtection="1"/>
    <xf numFmtId="0" fontId="3" fillId="0" borderId="0" xfId="0" applyFont="1" applyAlignment="1" applyProtection="1">
      <alignment horizontal="right"/>
    </xf>
    <xf numFmtId="0" fontId="4" fillId="0" borderId="0" xfId="0" applyFont="1" applyProtection="1"/>
    <xf numFmtId="0" fontId="0" fillId="0" borderId="0" xfId="0" applyAlignment="1" applyProtection="1">
      <alignment horizontal="right"/>
    </xf>
    <xf numFmtId="164" fontId="3" fillId="0" borderId="0" xfId="1" applyNumberFormat="1" applyFont="1" applyAlignment="1" applyProtection="1">
      <alignment horizontal="center" vertical="center"/>
    </xf>
    <xf numFmtId="164" fontId="2" fillId="0" borderId="0" xfId="1" applyNumberFormat="1" applyFont="1" applyProtection="1"/>
    <xf numFmtId="0" fontId="0" fillId="0" borderId="0" xfId="0" applyAlignment="1" applyProtection="1">
      <alignment horizontal="left"/>
    </xf>
    <xf numFmtId="0" fontId="9" fillId="0" borderId="0" xfId="0" applyFont="1" applyProtection="1"/>
    <xf numFmtId="0" fontId="0" fillId="0" borderId="0" xfId="0" applyProtection="1">
      <protection locked="0"/>
    </xf>
    <xf numFmtId="0" fontId="0" fillId="0" borderId="0" xfId="0" applyAlignment="1" applyProtection="1">
      <alignment vertical="center"/>
    </xf>
    <xf numFmtId="164" fontId="9" fillId="0" borderId="0" xfId="1" applyNumberFormat="1" applyFont="1" applyAlignment="1" applyProtection="1">
      <alignment vertical="center"/>
    </xf>
    <xf numFmtId="164" fontId="0" fillId="0" borderId="0" xfId="1" applyNumberFormat="1" applyFont="1" applyAlignment="1" applyProtection="1">
      <alignment horizontal="center" vertical="center"/>
    </xf>
    <xf numFmtId="164" fontId="0" fillId="0" borderId="0" xfId="1" applyNumberFormat="1" applyFont="1" applyAlignment="1" applyProtection="1">
      <alignment vertical="center"/>
    </xf>
    <xf numFmtId="10" fontId="0" fillId="0" borderId="0" xfId="2" applyNumberFormat="1" applyFont="1" applyProtection="1"/>
    <xf numFmtId="164" fontId="0" fillId="2" borderId="1" xfId="1" applyNumberFormat="1" applyFont="1" applyFill="1" applyBorder="1" applyProtection="1">
      <protection locked="0"/>
    </xf>
    <xf numFmtId="0" fontId="12" fillId="0" borderId="0" xfId="0" applyFont="1" applyAlignment="1" applyProtection="1">
      <alignment horizontal="center"/>
    </xf>
    <xf numFmtId="0" fontId="0" fillId="0" borderId="0" xfId="0" applyAlignment="1" applyProtection="1">
      <alignment horizontal="center" vertical="center"/>
    </xf>
    <xf numFmtId="0" fontId="13" fillId="0" borderId="0" xfId="0" applyFont="1" applyProtection="1"/>
    <xf numFmtId="0" fontId="3" fillId="0" borderId="0" xfId="0" applyFont="1" applyAlignment="1" applyProtection="1">
      <alignment horizontal="left"/>
    </xf>
    <xf numFmtId="0" fontId="0" fillId="0" borderId="0" xfId="0" applyAlignment="1">
      <alignment vertical="center"/>
    </xf>
    <xf numFmtId="0" fontId="15" fillId="0" borderId="0" xfId="0" applyFont="1" applyProtection="1"/>
    <xf numFmtId="0" fontId="0" fillId="0" borderId="0" xfId="0" applyProtection="1"/>
    <xf numFmtId="0" fontId="0" fillId="0" borderId="0" xfId="0" applyAlignment="1" applyProtection="1">
      <alignment horizontal="center"/>
    </xf>
    <xf numFmtId="164" fontId="0" fillId="0" borderId="0" xfId="1" applyNumberFormat="1" applyFont="1" applyProtection="1"/>
    <xf numFmtId="0" fontId="3" fillId="0" borderId="0" xfId="0" applyFont="1" applyAlignment="1" applyProtection="1">
      <alignment horizontal="right"/>
    </xf>
    <xf numFmtId="164" fontId="3" fillId="0" borderId="0" xfId="0" applyNumberFormat="1" applyFont="1" applyProtection="1"/>
    <xf numFmtId="0" fontId="0" fillId="0" borderId="0" xfId="0" applyAlignment="1" applyProtection="1">
      <alignment horizontal="right"/>
    </xf>
    <xf numFmtId="0" fontId="0" fillId="0" borderId="0" xfId="0" applyProtection="1">
      <protection locked="0"/>
    </xf>
    <xf numFmtId="0" fontId="0" fillId="0" borderId="0" xfId="0" applyAlignment="1" applyProtection="1">
      <alignment vertical="center"/>
    </xf>
    <xf numFmtId="164" fontId="0" fillId="2" borderId="1" xfId="1" applyNumberFormat="1" applyFont="1" applyFill="1" applyBorder="1" applyProtection="1">
      <protection locked="0"/>
    </xf>
    <xf numFmtId="0" fontId="0" fillId="0" borderId="0" xfId="0" applyAlignment="1">
      <alignment vertical="center"/>
    </xf>
    <xf numFmtId="0" fontId="16" fillId="0" borderId="0" xfId="0" applyFont="1" applyProtection="1"/>
    <xf numFmtId="0" fontId="0" fillId="0" borderId="0" xfId="0" applyFont="1" applyProtection="1"/>
    <xf numFmtId="0" fontId="17" fillId="0" borderId="0" xfId="0" applyFont="1" applyProtection="1"/>
    <xf numFmtId="164" fontId="14" fillId="0" borderId="0" xfId="1" applyNumberFormat="1" applyFont="1" applyProtection="1"/>
    <xf numFmtId="164" fontId="11" fillId="0" borderId="0" xfId="1" applyNumberFormat="1" applyFont="1" applyProtection="1"/>
    <xf numFmtId="164" fontId="19" fillId="0" borderId="0" xfId="0" applyNumberFormat="1" applyFont="1" applyProtection="1"/>
    <xf numFmtId="0" fontId="5" fillId="0" borderId="0" xfId="0" applyFont="1"/>
    <xf numFmtId="0" fontId="2" fillId="0" borderId="0" xfId="0" applyFont="1"/>
    <xf numFmtId="0" fontId="0" fillId="0" borderId="0" xfId="0" applyAlignment="1">
      <alignment horizontal="center"/>
    </xf>
    <xf numFmtId="0" fontId="0" fillId="0" borderId="0" xfId="0"/>
    <xf numFmtId="0" fontId="0" fillId="0" borderId="0" xfId="0" applyProtection="1"/>
    <xf numFmtId="0" fontId="3" fillId="0" borderId="0" xfId="0" applyFont="1" applyProtection="1"/>
    <xf numFmtId="0" fontId="0" fillId="0" borderId="0" xfId="0" applyAlignment="1" applyProtection="1">
      <alignment horizontal="center"/>
    </xf>
    <xf numFmtId="164" fontId="0" fillId="0" borderId="0" xfId="1" applyNumberFormat="1" applyFont="1" applyProtection="1"/>
    <xf numFmtId="0" fontId="3" fillId="0" borderId="0" xfId="0" applyFont="1" applyAlignment="1" applyProtection="1">
      <alignment horizontal="right"/>
    </xf>
    <xf numFmtId="0" fontId="11" fillId="0" borderId="0" xfId="0" applyFont="1" applyProtection="1"/>
    <xf numFmtId="0" fontId="0" fillId="0" borderId="0" xfId="0" applyAlignment="1" applyProtection="1">
      <alignment horizontal="right"/>
    </xf>
    <xf numFmtId="43" fontId="0" fillId="0" borderId="0" xfId="1" applyFont="1" applyProtection="1"/>
    <xf numFmtId="0" fontId="0" fillId="0" borderId="0" xfId="0" applyProtection="1">
      <protection locked="0"/>
    </xf>
    <xf numFmtId="164" fontId="0" fillId="0" borderId="0" xfId="1" applyNumberFormat="1" applyFont="1" applyAlignment="1" applyProtection="1">
      <alignment horizontal="left"/>
    </xf>
    <xf numFmtId="0" fontId="0" fillId="0" borderId="0" xfId="0" applyAlignment="1" applyProtection="1">
      <alignment vertical="center"/>
    </xf>
    <xf numFmtId="0" fontId="5" fillId="0" borderId="0" xfId="0" applyFont="1" applyAlignment="1" applyProtection="1">
      <alignment horizontal="left"/>
    </xf>
    <xf numFmtId="164" fontId="0" fillId="2" borderId="1" xfId="1" applyNumberFormat="1" applyFont="1" applyFill="1" applyBorder="1" applyProtection="1">
      <protection locked="0"/>
    </xf>
    <xf numFmtId="164" fontId="0" fillId="3" borderId="0" xfId="1" applyNumberFormat="1" applyFont="1" applyFill="1" applyBorder="1" applyProtection="1"/>
    <xf numFmtId="164" fontId="0" fillId="3" borderId="2" xfId="1" applyNumberFormat="1" applyFont="1" applyFill="1" applyBorder="1" applyProtection="1"/>
    <xf numFmtId="164" fontId="11" fillId="2" borderId="1" xfId="1" applyNumberFormat="1" applyFont="1" applyFill="1" applyBorder="1" applyProtection="1">
      <protection locked="0"/>
    </xf>
    <xf numFmtId="0" fontId="12" fillId="0" borderId="0" xfId="0" applyFont="1" applyAlignment="1" applyProtection="1">
      <alignment horizontal="center"/>
    </xf>
    <xf numFmtId="0" fontId="3" fillId="0" borderId="0" xfId="0" applyFont="1" applyAlignment="1" applyProtection="1">
      <alignment horizontal="center"/>
    </xf>
    <xf numFmtId="43" fontId="3" fillId="0" borderId="0" xfId="1" applyFont="1" applyProtection="1"/>
    <xf numFmtId="0" fontId="22" fillId="0" borderId="0" xfId="0" applyFont="1" applyProtection="1">
      <protection locked="0"/>
    </xf>
    <xf numFmtId="0" fontId="23" fillId="0" borderId="0" xfId="0" applyFont="1" applyProtection="1"/>
    <xf numFmtId="0" fontId="12" fillId="0" borderId="0" xfId="0" applyFont="1" applyAlignment="1" applyProtection="1">
      <alignment horizontal="center" vertical="center"/>
    </xf>
    <xf numFmtId="164" fontId="11" fillId="3" borderId="1" xfId="1" applyNumberFormat="1" applyFont="1" applyFill="1" applyBorder="1" applyProtection="1"/>
    <xf numFmtId="164" fontId="0" fillId="3" borderId="0" xfId="0" applyNumberFormat="1" applyFill="1" applyProtection="1"/>
    <xf numFmtId="164" fontId="0" fillId="0" borderId="0" xfId="1" applyNumberFormat="1" applyFont="1" applyBorder="1" applyProtection="1"/>
    <xf numFmtId="0" fontId="0" fillId="0" borderId="0" xfId="0" applyBorder="1" applyProtection="1">
      <protection locked="0"/>
    </xf>
    <xf numFmtId="0" fontId="0" fillId="0" borderId="0" xfId="0" applyBorder="1" applyProtection="1"/>
    <xf numFmtId="164" fontId="3" fillId="3" borderId="2" xfId="0" applyNumberFormat="1" applyFont="1" applyFill="1" applyBorder="1" applyProtection="1"/>
    <xf numFmtId="0" fontId="0" fillId="2" borderId="1" xfId="0" applyFont="1" applyFill="1" applyBorder="1" applyAlignment="1" applyProtection="1">
      <alignment horizontal="center"/>
      <protection locked="0"/>
    </xf>
    <xf numFmtId="0" fontId="14" fillId="0" borderId="0" xfId="0" applyFont="1" applyAlignment="1" applyProtection="1">
      <alignment horizontal="center"/>
    </xf>
    <xf numFmtId="164" fontId="25" fillId="0" borderId="0" xfId="1" applyNumberFormat="1" applyFont="1" applyProtection="1"/>
    <xf numFmtId="0" fontId="25" fillId="0" borderId="0" xfId="0" applyFont="1" applyProtection="1"/>
    <xf numFmtId="164" fontId="0" fillId="4" borderId="1" xfId="1" applyNumberFormat="1" applyFont="1" applyFill="1" applyBorder="1" applyProtection="1">
      <protection locked="0"/>
    </xf>
    <xf numFmtId="0" fontId="25" fillId="0" borderId="0" xfId="0" applyFont="1" applyAlignment="1" applyProtection="1">
      <alignment horizontal="center"/>
    </xf>
    <xf numFmtId="0" fontId="10" fillId="0" borderId="0" xfId="3" applyAlignment="1" applyProtection="1"/>
    <xf numFmtId="0" fontId="2" fillId="0" borderId="0" xfId="0" applyFont="1" applyAlignment="1" applyProtection="1">
      <alignment horizontal="left"/>
    </xf>
    <xf numFmtId="0" fontId="0" fillId="0" borderId="0" xfId="0" applyBorder="1" applyAlignment="1" applyProtection="1">
      <alignment vertical="center"/>
    </xf>
    <xf numFmtId="0" fontId="10" fillId="0" borderId="0" xfId="3" applyAlignment="1" applyProtection="1">
      <alignment horizontal="center"/>
    </xf>
    <xf numFmtId="0" fontId="10" fillId="0" borderId="0" xfId="3" applyAlignment="1">
      <alignment horizontal="center"/>
    </xf>
    <xf numFmtId="0" fontId="27" fillId="0" borderId="3" xfId="0" applyFont="1" applyBorder="1" applyAlignment="1" applyProtection="1">
      <alignment horizontal="center" vertical="center"/>
    </xf>
    <xf numFmtId="0" fontId="27" fillId="0" borderId="4" xfId="0" applyFont="1" applyBorder="1" applyAlignment="1" applyProtection="1">
      <alignment horizontal="center" vertical="center"/>
    </xf>
    <xf numFmtId="164" fontId="24" fillId="0" borderId="5" xfId="1" applyNumberFormat="1" applyFont="1" applyBorder="1" applyAlignment="1" applyProtection="1">
      <alignment horizontal="center" vertical="center"/>
      <protection locked="0"/>
    </xf>
    <xf numFmtId="164" fontId="24" fillId="0" borderId="6" xfId="1" applyNumberFormat="1" applyFont="1" applyBorder="1" applyAlignment="1" applyProtection="1">
      <alignment horizontal="center" vertical="center"/>
      <protection locked="0"/>
    </xf>
    <xf numFmtId="164" fontId="24" fillId="0" borderId="7" xfId="1" applyNumberFormat="1" applyFont="1" applyBorder="1" applyAlignment="1" applyProtection="1">
      <alignment horizontal="center" vertical="center"/>
      <protection locked="0"/>
    </xf>
    <xf numFmtId="164" fontId="24" fillId="0" borderId="8" xfId="1" applyNumberFormat="1" applyFont="1" applyBorder="1" applyAlignment="1" applyProtection="1">
      <alignment horizontal="center" vertical="center"/>
      <protection locked="0"/>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30</xdr:row>
      <xdr:rowOff>0</xdr:rowOff>
    </xdr:from>
    <xdr:to>
      <xdr:col>3</xdr:col>
      <xdr:colOff>438444</xdr:colOff>
      <xdr:row>34</xdr:row>
      <xdr:rowOff>57264</xdr:rowOff>
    </xdr:to>
    <xdr:pic>
      <xdr:nvPicPr>
        <xdr:cNvPr id="3" name="Picture 2">
          <a:extLst>
            <a:ext uri="{FF2B5EF4-FFF2-40B4-BE49-F238E27FC236}">
              <a16:creationId xmlns:a16="http://schemas.microsoft.com/office/drawing/2014/main" id="{89DC8A2E-69D5-465F-9185-895198740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5191125"/>
          <a:ext cx="2105319" cy="819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tailclarity.com/coaching/" TargetMode="External"/><Relationship Id="rId13" Type="http://schemas.openxmlformats.org/officeDocument/2006/relationships/printerSettings" Target="../printerSettings/printerSettings2.bin"/><Relationship Id="rId3" Type="http://schemas.openxmlformats.org/officeDocument/2006/relationships/hyperlink" Target="https://retailclarity.com/coaching/" TargetMode="External"/><Relationship Id="rId7" Type="http://schemas.openxmlformats.org/officeDocument/2006/relationships/hyperlink" Target="https://retailclarity.com/coaching/" TargetMode="External"/><Relationship Id="rId12" Type="http://schemas.openxmlformats.org/officeDocument/2006/relationships/hyperlink" Target="https://www.congress.gov/116/bills/hr748/BILLS-116hr748eas.pdf" TargetMode="External"/><Relationship Id="rId2" Type="http://schemas.openxmlformats.org/officeDocument/2006/relationships/hyperlink" Target="https://www.healthcare.gov/shop-calculators-fte/" TargetMode="Externa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hyperlink" Target="https://retailclarity.com/coaching/" TargetMode="External"/><Relationship Id="rId11" Type="http://schemas.openxmlformats.org/officeDocument/2006/relationships/hyperlink" Target="https://retailclarity.com/coaching/" TargetMode="External"/><Relationship Id="rId5" Type="http://schemas.openxmlformats.org/officeDocument/2006/relationships/hyperlink" Target="https://retailclarity.com/coaching/" TargetMode="External"/><Relationship Id="rId15" Type="http://schemas.openxmlformats.org/officeDocument/2006/relationships/vmlDrawing" Target="../drawings/vmlDrawing1.vml"/><Relationship Id="rId10" Type="http://schemas.openxmlformats.org/officeDocument/2006/relationships/hyperlink" Target="https://retailclarity.com/coaching/" TargetMode="External"/><Relationship Id="rId4" Type="http://schemas.openxmlformats.org/officeDocument/2006/relationships/hyperlink" Target="https://retailclarity.com/coaching/" TargetMode="External"/><Relationship Id="rId9" Type="http://schemas.openxmlformats.org/officeDocument/2006/relationships/hyperlink" Target="https://retailclarity.com/coaching/"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retailclarity.com/coaching/" TargetMode="External"/><Relationship Id="rId2" Type="http://schemas.openxmlformats.org/officeDocument/2006/relationships/hyperlink" Target="https://retailclarity.com/coaching/"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7"/>
  <sheetViews>
    <sheetView showGridLines="0" tabSelected="1" zoomScale="120" zoomScaleNormal="120" workbookViewId="0">
      <selection activeCell="C6" sqref="C6"/>
    </sheetView>
  </sheetViews>
  <sheetFormatPr defaultColWidth="9.140625" defaultRowHeight="15" x14ac:dyDescent="0.25"/>
  <cols>
    <col min="1" max="1" width="3" style="3" customWidth="1"/>
    <col min="2" max="2" width="15.7109375" style="1" customWidth="1"/>
    <col min="3" max="5" width="9.140625" style="1"/>
    <col min="6" max="6" width="12.7109375" style="1" customWidth="1"/>
    <col min="7" max="7" width="4" style="1" customWidth="1"/>
    <col min="8" max="8" width="9.140625" style="1" customWidth="1"/>
    <col min="9" max="9" width="11.7109375" style="1" customWidth="1"/>
    <col min="10" max="10" width="7.42578125" style="1" customWidth="1"/>
    <col min="11" max="11" width="11.28515625" style="1" customWidth="1"/>
    <col min="12" max="16384" width="9.140625" style="1"/>
  </cols>
  <sheetData>
    <row r="1" spans="1:12" s="45" customFormat="1" x14ac:dyDescent="0.25">
      <c r="A1" s="44"/>
    </row>
    <row r="2" spans="1:12" s="45" customFormat="1" x14ac:dyDescent="0.25">
      <c r="A2" s="44"/>
      <c r="B2" s="43" t="s">
        <v>70</v>
      </c>
      <c r="D2" s="43"/>
      <c r="E2" s="43"/>
      <c r="F2" s="43"/>
      <c r="G2" s="43"/>
      <c r="H2" s="43"/>
      <c r="I2" s="43"/>
      <c r="J2" s="43"/>
      <c r="K2" s="43"/>
      <c r="L2" s="43"/>
    </row>
    <row r="3" spans="1:12" s="45" customFormat="1" x14ac:dyDescent="0.25">
      <c r="A3" s="44"/>
      <c r="B3" s="43" t="s">
        <v>71</v>
      </c>
      <c r="D3" s="43"/>
      <c r="E3" s="43"/>
      <c r="F3" s="43"/>
      <c r="G3" s="43"/>
      <c r="H3" s="43"/>
      <c r="I3" s="43"/>
      <c r="J3" s="43"/>
      <c r="K3" s="43"/>
      <c r="L3" s="43"/>
    </row>
    <row r="4" spans="1:12" s="45" customFormat="1" x14ac:dyDescent="0.25">
      <c r="A4" s="44"/>
      <c r="B4" s="43" t="s">
        <v>72</v>
      </c>
      <c r="D4" s="43"/>
      <c r="E4" s="43"/>
      <c r="F4" s="43"/>
      <c r="G4" s="43"/>
      <c r="H4" s="43"/>
      <c r="I4" s="43"/>
      <c r="J4" s="43"/>
      <c r="K4" s="43"/>
      <c r="L4" s="43"/>
    </row>
    <row r="5" spans="1:12" s="46" customFormat="1" x14ac:dyDescent="0.25">
      <c r="A5" s="48"/>
      <c r="B5" s="43" t="s">
        <v>73</v>
      </c>
    </row>
    <row r="6" spans="1:12" s="46" customFormat="1" x14ac:dyDescent="0.25">
      <c r="A6" s="48"/>
      <c r="B6" s="43"/>
    </row>
    <row r="7" spans="1:12" s="46" customFormat="1" ht="18.75" x14ac:dyDescent="0.3">
      <c r="A7" s="48"/>
      <c r="F7" s="62" t="s">
        <v>37</v>
      </c>
    </row>
    <row r="8" spans="1:12" s="46" customFormat="1" ht="18.75" x14ac:dyDescent="0.3">
      <c r="A8" s="48"/>
      <c r="C8" s="45" t="s">
        <v>99</v>
      </c>
      <c r="F8" s="62"/>
    </row>
    <row r="9" spans="1:12" s="46" customFormat="1" ht="15.75" x14ac:dyDescent="0.25">
      <c r="A9" s="48"/>
      <c r="C9" s="36" t="s">
        <v>100</v>
      </c>
      <c r="D9" s="37"/>
      <c r="E9" s="37"/>
      <c r="F9" s="47"/>
      <c r="G9" s="47"/>
      <c r="H9" s="47"/>
      <c r="I9" s="47"/>
      <c r="J9" s="47"/>
      <c r="K9" s="37"/>
    </row>
    <row r="10" spans="1:12" s="46" customFormat="1" ht="15.75" x14ac:dyDescent="0.25">
      <c r="A10" s="48"/>
      <c r="C10" s="36"/>
      <c r="D10" s="37"/>
      <c r="E10" s="37"/>
      <c r="F10" s="47"/>
      <c r="G10" s="47"/>
      <c r="H10" s="47"/>
      <c r="I10" s="47"/>
      <c r="J10" s="47"/>
      <c r="K10" s="37"/>
    </row>
    <row r="11" spans="1:12" s="46" customFormat="1" ht="15.75" x14ac:dyDescent="0.25">
      <c r="A11" s="48"/>
      <c r="B11" s="76" t="s">
        <v>116</v>
      </c>
      <c r="C11" s="36"/>
      <c r="D11" s="37"/>
      <c r="E11" s="37"/>
      <c r="F11" s="47"/>
      <c r="G11" s="47"/>
      <c r="H11" s="47"/>
      <c r="I11" s="47"/>
      <c r="J11" s="47"/>
      <c r="K11" s="37"/>
    </row>
    <row r="12" spans="1:12" s="46" customFormat="1" ht="10.5" customHeight="1" x14ac:dyDescent="0.25">
      <c r="A12" s="48"/>
      <c r="C12" s="36"/>
      <c r="D12" s="37"/>
      <c r="E12" s="37"/>
      <c r="F12" s="47"/>
      <c r="G12" s="47"/>
      <c r="H12" s="47"/>
      <c r="I12" s="47"/>
      <c r="J12" s="47"/>
      <c r="K12" s="37"/>
    </row>
    <row r="13" spans="1:12" s="46" customFormat="1" x14ac:dyDescent="0.25">
      <c r="A13" s="48"/>
      <c r="C13" s="23" t="s">
        <v>83</v>
      </c>
      <c r="I13" s="63" t="s">
        <v>84</v>
      </c>
      <c r="K13" s="63" t="s">
        <v>85</v>
      </c>
    </row>
    <row r="14" spans="1:12" s="46" customFormat="1" ht="8.25" customHeight="1" x14ac:dyDescent="0.25">
      <c r="A14" s="63"/>
      <c r="C14" s="57"/>
    </row>
    <row r="15" spans="1:12" s="46" customFormat="1" x14ac:dyDescent="0.25">
      <c r="A15" s="48"/>
      <c r="B15" s="46" t="s">
        <v>89</v>
      </c>
      <c r="I15" s="61">
        <v>500000</v>
      </c>
      <c r="K15" s="68">
        <f>I15/12</f>
        <v>41666.666666666664</v>
      </c>
    </row>
    <row r="16" spans="1:12" s="46" customFormat="1" x14ac:dyDescent="0.25">
      <c r="A16" s="48"/>
      <c r="B16" s="51" t="s">
        <v>19</v>
      </c>
      <c r="I16" s="58"/>
      <c r="K16" s="68">
        <f t="shared" ref="K16:K19" si="0">I16/12</f>
        <v>0</v>
      </c>
      <c r="L16" s="22" t="s">
        <v>90</v>
      </c>
    </row>
    <row r="17" spans="1:17" s="46" customFormat="1" x14ac:dyDescent="0.25">
      <c r="A17" s="48"/>
      <c r="B17" s="46" t="s">
        <v>91</v>
      </c>
      <c r="I17" s="58">
        <v>18000</v>
      </c>
      <c r="K17" s="68">
        <f t="shared" si="0"/>
        <v>1500</v>
      </c>
      <c r="Q17" s="55"/>
    </row>
    <row r="18" spans="1:17" s="46" customFormat="1" x14ac:dyDescent="0.25">
      <c r="A18" s="48"/>
      <c r="B18" s="46" t="s">
        <v>92</v>
      </c>
      <c r="I18" s="58">
        <v>0</v>
      </c>
      <c r="K18" s="68">
        <f t="shared" si="0"/>
        <v>0</v>
      </c>
      <c r="Q18" s="55"/>
    </row>
    <row r="19" spans="1:17" s="46" customFormat="1" x14ac:dyDescent="0.25">
      <c r="A19" s="48"/>
      <c r="B19" s="46" t="s">
        <v>106</v>
      </c>
      <c r="I19" s="58">
        <v>1500</v>
      </c>
      <c r="K19" s="68">
        <f t="shared" si="0"/>
        <v>125</v>
      </c>
      <c r="Q19" s="49"/>
    </row>
    <row r="20" spans="1:17" s="46" customFormat="1" ht="12" customHeight="1" x14ac:dyDescent="0.25">
      <c r="A20" s="48"/>
      <c r="Q20" s="49"/>
    </row>
    <row r="21" spans="1:17" s="46" customFormat="1" ht="15.75" thickBot="1" x14ac:dyDescent="0.3">
      <c r="A21" s="48"/>
      <c r="H21" s="52" t="s">
        <v>0</v>
      </c>
      <c r="I21" s="60">
        <f>SUM(I15:I19)</f>
        <v>519500</v>
      </c>
      <c r="K21" s="60">
        <f>SUM(K15:K19)</f>
        <v>43291.666666666664</v>
      </c>
      <c r="Q21" s="49"/>
    </row>
    <row r="22" spans="1:17" s="46" customFormat="1" ht="11.25" customHeight="1" thickTop="1" x14ac:dyDescent="0.25">
      <c r="A22" s="48"/>
      <c r="H22" s="52"/>
      <c r="I22" s="52"/>
      <c r="K22" s="52"/>
      <c r="Q22" s="49"/>
    </row>
    <row r="23" spans="1:17" s="46" customFormat="1" x14ac:dyDescent="0.25">
      <c r="A23" s="48"/>
      <c r="I23" s="64"/>
      <c r="J23" s="50" t="s">
        <v>86</v>
      </c>
      <c r="K23" s="64">
        <v>2.5</v>
      </c>
      <c r="Q23" s="49"/>
    </row>
    <row r="24" spans="1:17" s="46" customFormat="1" ht="11.25" customHeight="1" x14ac:dyDescent="0.25">
      <c r="A24" s="48"/>
      <c r="I24" s="53"/>
      <c r="K24" s="53"/>
      <c r="Q24" s="49"/>
    </row>
    <row r="25" spans="1:17" s="46" customFormat="1" ht="15.75" thickBot="1" x14ac:dyDescent="0.3">
      <c r="A25" s="48"/>
      <c r="D25" s="47"/>
      <c r="I25" s="53"/>
      <c r="J25" s="50" t="s">
        <v>87</v>
      </c>
      <c r="K25" s="60">
        <f>+K21*K23</f>
        <v>108229.16666666666</v>
      </c>
    </row>
    <row r="26" spans="1:17" s="46" customFormat="1" ht="15.75" thickTop="1" x14ac:dyDescent="0.25">
      <c r="A26" s="48"/>
      <c r="F26" s="49"/>
      <c r="G26" s="49"/>
      <c r="H26" s="49"/>
      <c r="I26" s="53"/>
    </row>
    <row r="27" spans="1:17" s="46" customFormat="1" x14ac:dyDescent="0.25">
      <c r="A27" s="48"/>
      <c r="F27" s="49"/>
      <c r="G27" s="49"/>
      <c r="H27" s="49"/>
      <c r="I27" s="53"/>
      <c r="J27" s="50" t="s">
        <v>88</v>
      </c>
      <c r="K27" s="61">
        <v>100000</v>
      </c>
    </row>
    <row r="28" spans="1:17" s="46" customFormat="1" x14ac:dyDescent="0.25">
      <c r="A28" s="48"/>
      <c r="F28" s="49"/>
      <c r="G28" s="49"/>
      <c r="H28" s="49"/>
      <c r="I28" s="53"/>
      <c r="J28" s="50"/>
      <c r="K28" s="50"/>
    </row>
    <row r="29" spans="1:17" s="46" customFormat="1" x14ac:dyDescent="0.25">
      <c r="A29" s="48"/>
      <c r="F29" s="49"/>
      <c r="G29" s="49"/>
      <c r="H29" s="49"/>
      <c r="I29" s="53"/>
      <c r="J29" s="50" t="s">
        <v>93</v>
      </c>
      <c r="K29" s="74" t="s">
        <v>123</v>
      </c>
      <c r="L29" s="22" t="s">
        <v>103</v>
      </c>
    </row>
    <row r="30" spans="1:17" s="46" customFormat="1" x14ac:dyDescent="0.25">
      <c r="A30" s="48"/>
      <c r="F30" s="49"/>
      <c r="G30" s="49"/>
      <c r="H30" s="49"/>
      <c r="I30" s="53"/>
      <c r="J30" s="50"/>
      <c r="K30" s="50"/>
      <c r="L30" s="22" t="s">
        <v>94</v>
      </c>
    </row>
    <row r="31" spans="1:17" s="46" customFormat="1" x14ac:dyDescent="0.25">
      <c r="A31" s="48"/>
      <c r="G31" s="49"/>
      <c r="H31" s="49"/>
      <c r="I31" s="53"/>
      <c r="J31" s="50"/>
      <c r="K31" s="50"/>
    </row>
    <row r="32" spans="1:17" s="46" customFormat="1" x14ac:dyDescent="0.25">
      <c r="A32" s="48"/>
      <c r="G32" s="49"/>
      <c r="H32" s="49"/>
      <c r="I32" s="53"/>
      <c r="J32" s="50"/>
      <c r="K32" s="50"/>
    </row>
    <row r="33" spans="1:14" s="46" customFormat="1" x14ac:dyDescent="0.25">
      <c r="A33" s="48"/>
      <c r="F33" s="49"/>
      <c r="G33" s="49"/>
    </row>
    <row r="34" spans="1:14" s="46" customFormat="1" x14ac:dyDescent="0.25">
      <c r="A34" s="48"/>
      <c r="E34" s="83" t="s">
        <v>45</v>
      </c>
      <c r="F34" s="83"/>
      <c r="G34" s="83"/>
      <c r="H34" s="83"/>
      <c r="I34" s="83"/>
      <c r="J34" s="83"/>
      <c r="K34" s="80" t="s">
        <v>119</v>
      </c>
      <c r="L34" s="80"/>
      <c r="M34" s="80"/>
      <c r="N34" s="80"/>
    </row>
    <row r="35" spans="1:14" s="46" customFormat="1" x14ac:dyDescent="0.25">
      <c r="A35" s="48"/>
      <c r="F35" s="49"/>
      <c r="G35" s="49"/>
      <c r="H35" s="49"/>
      <c r="I35" s="49"/>
    </row>
    <row r="36" spans="1:14" x14ac:dyDescent="0.25">
      <c r="B36" s="38" t="s">
        <v>61</v>
      </c>
      <c r="F36" s="5"/>
      <c r="G36" s="5"/>
      <c r="H36" s="5"/>
      <c r="I36" s="5"/>
    </row>
    <row r="37" spans="1:14" x14ac:dyDescent="0.25">
      <c r="F37" s="5"/>
      <c r="G37" s="5"/>
      <c r="H37" s="5"/>
      <c r="I37" s="5"/>
    </row>
    <row r="38" spans="1:14" ht="18.75" x14ac:dyDescent="0.3">
      <c r="B38" s="7"/>
      <c r="F38" s="20" t="s">
        <v>38</v>
      </c>
      <c r="G38" s="5"/>
      <c r="H38" s="5"/>
      <c r="I38" s="5"/>
    </row>
    <row r="39" spans="1:14" x14ac:dyDescent="0.25">
      <c r="B39" s="1" t="s">
        <v>59</v>
      </c>
      <c r="F39" s="5"/>
      <c r="G39" s="5"/>
      <c r="H39" s="5"/>
      <c r="I39" s="5"/>
    </row>
    <row r="40" spans="1:14" ht="9" customHeight="1" x14ac:dyDescent="0.25">
      <c r="F40" s="5"/>
      <c r="G40" s="5"/>
      <c r="H40" s="5"/>
      <c r="I40" s="5"/>
    </row>
    <row r="41" spans="1:14" ht="21" customHeight="1" x14ac:dyDescent="0.25">
      <c r="F41" s="9" t="s">
        <v>16</v>
      </c>
      <c r="G41" s="5"/>
      <c r="H41" s="5"/>
      <c r="I41" s="5"/>
    </row>
    <row r="42" spans="1:14" x14ac:dyDescent="0.25">
      <c r="B42" s="1" t="s">
        <v>1</v>
      </c>
      <c r="F42" s="19">
        <v>75000</v>
      </c>
      <c r="G42" s="5"/>
      <c r="H42" s="77" t="s">
        <v>20</v>
      </c>
      <c r="I42" s="5"/>
    </row>
    <row r="43" spans="1:14" s="26" customFormat="1" ht="9.75" customHeight="1" x14ac:dyDescent="0.25">
      <c r="A43" s="27"/>
      <c r="G43" s="28"/>
      <c r="H43" s="28"/>
      <c r="I43" s="28"/>
    </row>
    <row r="44" spans="1:14" x14ac:dyDescent="0.25">
      <c r="B44" s="1" t="s">
        <v>2</v>
      </c>
      <c r="F44" s="19">
        <v>30000</v>
      </c>
      <c r="H44" s="39" t="s">
        <v>67</v>
      </c>
      <c r="I44" s="5"/>
    </row>
    <row r="45" spans="1:14" x14ac:dyDescent="0.25">
      <c r="B45" s="1" t="s">
        <v>115</v>
      </c>
      <c r="C45" s="1" t="s">
        <v>4</v>
      </c>
      <c r="F45" s="19">
        <v>500</v>
      </c>
      <c r="G45" s="10"/>
      <c r="I45" s="39" t="s">
        <v>69</v>
      </c>
    </row>
    <row r="46" spans="1:14" ht="15.75" x14ac:dyDescent="0.25">
      <c r="C46" s="1" t="s">
        <v>5</v>
      </c>
      <c r="F46" s="19">
        <v>2530</v>
      </c>
      <c r="G46" s="5"/>
      <c r="I46" s="39" t="s">
        <v>68</v>
      </c>
      <c r="J46" s="5"/>
      <c r="L46" s="41">
        <f>F42/3</f>
        <v>25000</v>
      </c>
    </row>
    <row r="47" spans="1:14" x14ac:dyDescent="0.25">
      <c r="C47" s="1" t="s">
        <v>6</v>
      </c>
      <c r="F47" s="19">
        <v>250</v>
      </c>
      <c r="G47" s="5"/>
      <c r="H47" s="5"/>
      <c r="I47" s="40" t="s">
        <v>79</v>
      </c>
    </row>
    <row r="48" spans="1:14" x14ac:dyDescent="0.25">
      <c r="C48" s="1" t="s">
        <v>7</v>
      </c>
      <c r="F48" s="19">
        <v>250</v>
      </c>
      <c r="G48" s="5"/>
      <c r="I48" s="40" t="s">
        <v>80</v>
      </c>
      <c r="M48" s="5"/>
      <c r="N48" s="5"/>
    </row>
    <row r="49" spans="1:14" x14ac:dyDescent="0.25">
      <c r="B49" s="1" t="s">
        <v>8</v>
      </c>
      <c r="F49" s="19">
        <v>0</v>
      </c>
      <c r="G49" s="5"/>
      <c r="H49" s="77" t="s">
        <v>39</v>
      </c>
      <c r="N49" s="5"/>
    </row>
    <row r="50" spans="1:14" ht="9" customHeight="1" x14ac:dyDescent="0.25">
      <c r="F50" s="5"/>
      <c r="G50" s="5"/>
      <c r="M50" s="11"/>
      <c r="N50" s="5"/>
    </row>
    <row r="51" spans="1:14" x14ac:dyDescent="0.25">
      <c r="E51" s="50" t="s">
        <v>81</v>
      </c>
      <c r="F51" s="59">
        <f>SUM(F44:F49)</f>
        <v>33530</v>
      </c>
      <c r="G51" s="5"/>
      <c r="N51" s="5"/>
    </row>
    <row r="52" spans="1:14" x14ac:dyDescent="0.25">
      <c r="F52" s="70"/>
      <c r="G52" s="5"/>
      <c r="M52" s="5"/>
      <c r="N52" s="5"/>
    </row>
    <row r="53" spans="1:14" s="46" customFormat="1" x14ac:dyDescent="0.25">
      <c r="A53" s="48"/>
      <c r="E53" s="50" t="s">
        <v>82</v>
      </c>
      <c r="F53" s="59">
        <f>L46</f>
        <v>25000</v>
      </c>
      <c r="G53" s="49"/>
      <c r="N53" s="49"/>
    </row>
    <row r="54" spans="1:14" s="46" customFormat="1" x14ac:dyDescent="0.25">
      <c r="A54" s="48"/>
      <c r="F54" s="70"/>
      <c r="G54" s="49"/>
      <c r="M54" s="49"/>
      <c r="N54" s="49"/>
    </row>
    <row r="55" spans="1:14" s="46" customFormat="1" x14ac:dyDescent="0.25">
      <c r="A55" s="48"/>
      <c r="E55" s="50" t="s">
        <v>95</v>
      </c>
      <c r="F55" s="59">
        <f>K27</f>
        <v>100000</v>
      </c>
      <c r="G55" s="49"/>
      <c r="N55" s="49"/>
    </row>
    <row r="56" spans="1:14" s="46" customFormat="1" x14ac:dyDescent="0.25">
      <c r="A56" s="48"/>
      <c r="F56" s="70"/>
      <c r="G56" s="49"/>
      <c r="M56" s="49"/>
      <c r="N56" s="49"/>
    </row>
    <row r="57" spans="1:14" s="45" customFormat="1" ht="15.75" thickBot="1" x14ac:dyDescent="0.3">
      <c r="A57" s="44"/>
      <c r="E57" s="6" t="s">
        <v>78</v>
      </c>
      <c r="F57" s="60">
        <f>IF(F53&lt;F51,IF(F53+F42&lt;K27,F53+F42,K27),IF(F51+F42&lt;K27,F51+F42,K27))</f>
        <v>100000</v>
      </c>
      <c r="G57" s="49"/>
      <c r="H57" s="49"/>
      <c r="I57" s="49"/>
    </row>
    <row r="58" spans="1:14" s="45" customFormat="1" ht="15.75" thickTop="1" x14ac:dyDescent="0.25">
      <c r="A58" s="44"/>
      <c r="E58" s="50"/>
      <c r="F58" s="49"/>
      <c r="G58" s="49"/>
      <c r="H58" s="49"/>
      <c r="I58" s="49"/>
    </row>
    <row r="59" spans="1:14" s="45" customFormat="1" x14ac:dyDescent="0.25">
      <c r="A59" s="44"/>
      <c r="C59" s="43" t="s">
        <v>76</v>
      </c>
      <c r="F59" s="49"/>
      <c r="G59" s="49"/>
      <c r="H59" s="49"/>
      <c r="I59" s="49"/>
    </row>
    <row r="60" spans="1:14" s="45" customFormat="1" x14ac:dyDescent="0.25">
      <c r="A60" s="44"/>
      <c r="C60" s="43"/>
      <c r="F60" s="49"/>
      <c r="G60" s="49"/>
      <c r="H60" s="49"/>
      <c r="I60" s="49"/>
    </row>
    <row r="61" spans="1:14" s="45" customFormat="1" x14ac:dyDescent="0.25">
      <c r="A61" s="44"/>
      <c r="C61" s="43"/>
      <c r="F61" s="49"/>
      <c r="G61" s="49"/>
      <c r="H61" s="49"/>
      <c r="I61" s="49"/>
    </row>
    <row r="62" spans="1:14" s="45" customFormat="1" x14ac:dyDescent="0.25">
      <c r="A62" s="44"/>
      <c r="C62" s="43"/>
      <c r="F62" s="49"/>
      <c r="G62" s="49"/>
      <c r="H62" s="49"/>
      <c r="I62" s="49"/>
    </row>
    <row r="63" spans="1:14" s="46" customFormat="1" x14ac:dyDescent="0.25">
      <c r="A63" s="48"/>
      <c r="B63" s="83" t="s">
        <v>45</v>
      </c>
      <c r="C63" s="83"/>
      <c r="D63" s="83"/>
      <c r="E63" s="83"/>
      <c r="F63" s="83"/>
      <c r="G63" s="83" t="s">
        <v>119</v>
      </c>
      <c r="H63" s="83"/>
      <c r="I63" s="83"/>
      <c r="J63" s="83"/>
      <c r="K63" s="83"/>
    </row>
    <row r="64" spans="1:14" s="45" customFormat="1" x14ac:dyDescent="0.25">
      <c r="A64" s="44"/>
      <c r="F64" s="49"/>
      <c r="G64" s="49"/>
      <c r="H64" s="49"/>
      <c r="I64" s="49"/>
    </row>
    <row r="65" spans="1:13" ht="18.75" x14ac:dyDescent="0.3">
      <c r="E65" s="12"/>
      <c r="F65" s="20" t="s">
        <v>40</v>
      </c>
      <c r="G65" s="5"/>
      <c r="H65" s="5"/>
      <c r="I65" s="5"/>
    </row>
    <row r="66" spans="1:13" x14ac:dyDescent="0.25">
      <c r="B66" s="1" t="s">
        <v>43</v>
      </c>
      <c r="F66" s="5"/>
      <c r="G66" s="5"/>
      <c r="H66" s="5"/>
      <c r="I66" s="5"/>
    </row>
    <row r="67" spans="1:13" x14ac:dyDescent="0.25">
      <c r="B67" s="1" t="s">
        <v>62</v>
      </c>
      <c r="F67" s="5"/>
      <c r="G67" s="5"/>
      <c r="H67" s="5"/>
      <c r="I67" s="10"/>
    </row>
    <row r="68" spans="1:13" x14ac:dyDescent="0.25">
      <c r="E68" s="12"/>
      <c r="G68" s="5"/>
      <c r="H68" s="5"/>
      <c r="I68" s="5"/>
    </row>
    <row r="69" spans="1:13" s="14" customFormat="1" ht="24" customHeight="1" x14ac:dyDescent="0.25">
      <c r="A69" s="21"/>
      <c r="B69" s="15" t="s">
        <v>35</v>
      </c>
      <c r="F69" s="9" t="s">
        <v>13</v>
      </c>
      <c r="G69" s="16"/>
    </row>
    <row r="70" spans="1:13" x14ac:dyDescent="0.25">
      <c r="B70" s="1" t="s">
        <v>46</v>
      </c>
      <c r="F70" s="19">
        <v>20</v>
      </c>
      <c r="G70" s="5"/>
      <c r="J70" s="75" t="s">
        <v>17</v>
      </c>
    </row>
    <row r="71" spans="1:13" x14ac:dyDescent="0.25">
      <c r="B71" s="1" t="s">
        <v>11</v>
      </c>
      <c r="F71" s="19">
        <v>18</v>
      </c>
      <c r="G71" s="5"/>
      <c r="I71" s="83" t="s">
        <v>18</v>
      </c>
      <c r="J71" s="83"/>
      <c r="K71" s="83"/>
      <c r="L71" s="83"/>
      <c r="M71" s="83"/>
    </row>
    <row r="72" spans="1:13" x14ac:dyDescent="0.25">
      <c r="F72" s="5"/>
      <c r="G72" s="5"/>
    </row>
    <row r="73" spans="1:13" x14ac:dyDescent="0.25">
      <c r="B73" s="1" t="s">
        <v>12</v>
      </c>
      <c r="F73" s="18">
        <f>F71/F70</f>
        <v>0.9</v>
      </c>
      <c r="G73" s="5"/>
      <c r="H73" s="77" t="s">
        <v>63</v>
      </c>
    </row>
    <row r="74" spans="1:13" x14ac:dyDescent="0.25">
      <c r="F74" s="5"/>
      <c r="G74" s="5"/>
    </row>
    <row r="75" spans="1:13" ht="15.75" thickBot="1" x14ac:dyDescent="0.3">
      <c r="B75" s="1" t="s">
        <v>34</v>
      </c>
      <c r="F75" s="60">
        <f>F57*(1-F73)</f>
        <v>9999.9999999999982</v>
      </c>
      <c r="G75" s="5"/>
    </row>
    <row r="76" spans="1:13" ht="15.75" thickTop="1" x14ac:dyDescent="0.25">
      <c r="F76" s="5"/>
      <c r="G76" s="5"/>
    </row>
    <row r="77" spans="1:13" s="14" customFormat="1" ht="23.25" customHeight="1" x14ac:dyDescent="0.25">
      <c r="A77" s="21"/>
      <c r="B77" s="15" t="s">
        <v>36</v>
      </c>
      <c r="F77" s="9" t="s">
        <v>14</v>
      </c>
      <c r="G77" s="17"/>
    </row>
    <row r="78" spans="1:13" x14ac:dyDescent="0.25">
      <c r="B78" s="1" t="s">
        <v>23</v>
      </c>
      <c r="D78" s="8"/>
      <c r="F78" s="19">
        <v>2000</v>
      </c>
      <c r="G78" s="5"/>
      <c r="H78" s="77" t="s">
        <v>104</v>
      </c>
      <c r="I78" s="5"/>
    </row>
    <row r="79" spans="1:13" x14ac:dyDescent="0.25">
      <c r="D79" s="8" t="s">
        <v>42</v>
      </c>
      <c r="F79" s="13"/>
      <c r="G79" s="5"/>
      <c r="I79" s="77" t="s">
        <v>105</v>
      </c>
    </row>
    <row r="80" spans="1:13" s="26" customFormat="1" x14ac:dyDescent="0.25">
      <c r="A80" s="27"/>
      <c r="D80" s="31"/>
      <c r="F80" s="32"/>
      <c r="G80" s="28"/>
      <c r="I80" s="28"/>
    </row>
    <row r="81" spans="1:11" ht="15.75" thickBot="1" x14ac:dyDescent="0.3">
      <c r="D81" s="8"/>
      <c r="E81" s="50" t="s">
        <v>102</v>
      </c>
      <c r="F81" s="60">
        <f>F75+ABS(F78)</f>
        <v>11999.999999999998</v>
      </c>
      <c r="G81" s="5"/>
      <c r="I81" s="5"/>
    </row>
    <row r="82" spans="1:11" ht="15.75" thickTop="1" x14ac:dyDescent="0.25">
      <c r="D82" s="8"/>
      <c r="E82" s="50"/>
      <c r="F82" s="71"/>
      <c r="G82" s="5"/>
      <c r="I82" s="5"/>
    </row>
    <row r="83" spans="1:11" ht="15.75" thickBot="1" x14ac:dyDescent="0.3">
      <c r="E83" s="50" t="s">
        <v>101</v>
      </c>
      <c r="F83" s="60">
        <f>MIN(F57-F81,K27)</f>
        <v>88000</v>
      </c>
      <c r="G83" s="5"/>
      <c r="H83" s="77" t="s">
        <v>41</v>
      </c>
      <c r="I83" s="5"/>
    </row>
    <row r="84" spans="1:11" ht="15.75" thickTop="1" x14ac:dyDescent="0.25">
      <c r="F84" s="72"/>
      <c r="I84" s="5"/>
    </row>
    <row r="85" spans="1:11" ht="15.75" thickBot="1" x14ac:dyDescent="0.3">
      <c r="B85" s="1" t="s">
        <v>9</v>
      </c>
      <c r="F85" s="60">
        <f>K27-F83</f>
        <v>12000</v>
      </c>
      <c r="I85" s="5"/>
    </row>
    <row r="86" spans="1:11" ht="15.75" thickTop="1" x14ac:dyDescent="0.25">
      <c r="D86" s="8" t="s">
        <v>10</v>
      </c>
      <c r="F86" s="46"/>
    </row>
    <row r="88" spans="1:11" x14ac:dyDescent="0.25">
      <c r="B88" s="66" t="s">
        <v>96</v>
      </c>
    </row>
    <row r="90" spans="1:11" x14ac:dyDescent="0.25">
      <c r="B90" s="1" t="s">
        <v>21</v>
      </c>
    </row>
    <row r="91" spans="1:11" x14ac:dyDescent="0.25">
      <c r="B91" s="1" t="s">
        <v>44</v>
      </c>
    </row>
    <row r="92" spans="1:11" x14ac:dyDescent="0.25">
      <c r="B92" s="1" t="s">
        <v>60</v>
      </c>
    </row>
    <row r="93" spans="1:11" x14ac:dyDescent="0.25">
      <c r="B93" s="1" t="s">
        <v>64</v>
      </c>
    </row>
    <row r="94" spans="1:11" s="26" customFormat="1" x14ac:dyDescent="0.25">
      <c r="A94" s="27"/>
      <c r="B94" s="26" t="s">
        <v>66</v>
      </c>
    </row>
    <row r="95" spans="1:11" s="26" customFormat="1" x14ac:dyDescent="0.25">
      <c r="A95" s="27"/>
      <c r="E95" s="84" t="s">
        <v>65</v>
      </c>
      <c r="F95" s="84"/>
      <c r="G95" s="84"/>
      <c r="H95" s="84"/>
      <c r="I95" s="84"/>
      <c r="J95" s="84"/>
      <c r="K95" s="84"/>
    </row>
    <row r="96" spans="1:11" x14ac:dyDescent="0.25">
      <c r="B96" s="83" t="s">
        <v>45</v>
      </c>
      <c r="C96" s="83"/>
      <c r="D96" s="83"/>
      <c r="E96" s="83"/>
      <c r="F96" s="83"/>
      <c r="G96" s="83" t="s">
        <v>119</v>
      </c>
      <c r="H96" s="83"/>
      <c r="I96" s="83"/>
      <c r="J96" s="83"/>
      <c r="K96" s="83"/>
    </row>
    <row r="98" spans="1:12" s="45" customFormat="1" x14ac:dyDescent="0.25">
      <c r="A98" s="44"/>
      <c r="B98" s="42" t="s">
        <v>77</v>
      </c>
      <c r="C98" s="42"/>
      <c r="D98" s="42"/>
      <c r="E98" s="42"/>
      <c r="F98" s="42"/>
      <c r="G98" s="42"/>
      <c r="H98" s="42"/>
      <c r="I98" s="42"/>
      <c r="J98" s="42"/>
      <c r="K98" s="42"/>
      <c r="L98" s="42"/>
    </row>
    <row r="99" spans="1:12" s="45" customFormat="1" x14ac:dyDescent="0.25">
      <c r="A99" s="44"/>
      <c r="B99" s="43" t="s">
        <v>74</v>
      </c>
    </row>
    <row r="100" spans="1:12" x14ac:dyDescent="0.25">
      <c r="B100" s="1" t="s">
        <v>75</v>
      </c>
    </row>
    <row r="102" spans="1:12" x14ac:dyDescent="0.25">
      <c r="B102" s="24" t="s">
        <v>49</v>
      </c>
    </row>
    <row r="103" spans="1:12" x14ac:dyDescent="0.25">
      <c r="C103" s="25" t="s">
        <v>47</v>
      </c>
    </row>
    <row r="104" spans="1:12" x14ac:dyDescent="0.25">
      <c r="C104" s="25" t="s">
        <v>48</v>
      </c>
    </row>
    <row r="105" spans="1:12" x14ac:dyDescent="0.25">
      <c r="B105" s="24"/>
    </row>
    <row r="106" spans="1:12" x14ac:dyDescent="0.25">
      <c r="B106" s="24" t="s">
        <v>51</v>
      </c>
    </row>
    <row r="107" spans="1:12" x14ac:dyDescent="0.25">
      <c r="B107" s="24"/>
      <c r="C107" s="25" t="s">
        <v>50</v>
      </c>
    </row>
    <row r="108" spans="1:12" s="26" customFormat="1" x14ac:dyDescent="0.25">
      <c r="A108" s="27"/>
      <c r="B108" s="35"/>
    </row>
    <row r="109" spans="1:12" x14ac:dyDescent="0.25">
      <c r="B109" s="24" t="s">
        <v>52</v>
      </c>
    </row>
    <row r="110" spans="1:12" x14ac:dyDescent="0.25">
      <c r="B110" s="24"/>
      <c r="C110" s="25" t="s">
        <v>56</v>
      </c>
    </row>
    <row r="111" spans="1:12" x14ac:dyDescent="0.25">
      <c r="B111" s="24"/>
      <c r="C111" s="25" t="s">
        <v>55</v>
      </c>
    </row>
    <row r="112" spans="1:12" s="26" customFormat="1" x14ac:dyDescent="0.25">
      <c r="A112" s="27"/>
      <c r="B112" s="35"/>
    </row>
    <row r="113" spans="2:3" x14ac:dyDescent="0.25">
      <c r="B113" s="24" t="s">
        <v>57</v>
      </c>
    </row>
    <row r="114" spans="2:3" x14ac:dyDescent="0.25">
      <c r="B114" s="24"/>
    </row>
    <row r="115" spans="2:3" x14ac:dyDescent="0.25">
      <c r="B115" s="24" t="s">
        <v>53</v>
      </c>
    </row>
    <row r="116" spans="2:3" x14ac:dyDescent="0.25">
      <c r="C116" s="25" t="s">
        <v>54</v>
      </c>
    </row>
    <row r="117" spans="2:3" x14ac:dyDescent="0.25">
      <c r="C117" s="25"/>
    </row>
  </sheetData>
  <sheetProtection algorithmName="SHA-512" hashValue="ZQrM9dw2pVkPsxdY7H7zSF9XZlq86Mq/sKrO9WqVrujHXC3xcvDD0c+XzTATS0bLfIf+1rwAd8QejgSGCcC6Cw==" saltValue="kW+45iam2SXgKhs+IeFOQA==" spinCount="100000" sheet="1" objects="1" scenarios="1"/>
  <customSheetViews>
    <customSheetView guid="{DA3F237B-3D80-47D5-ACE9-B7E0CDE24BF9}" scale="125" showPageBreaks="1" showGridLines="0" topLeftCell="A30">
      <selection activeCell="A34" sqref="A34:N60"/>
      <rowBreaks count="2" manualBreakCount="2">
        <brk id="33" max="16383" man="1"/>
        <brk id="60" max="16383" man="1"/>
      </rowBreaks>
      <pageMargins left="0.25" right="0.25" top="0.75" bottom="0.75" header="0.3" footer="0.3"/>
      <pageSetup orientation="landscape" horizontalDpi="4294967293" verticalDpi="0" r:id="rId1"/>
    </customSheetView>
  </customSheetViews>
  <mergeCells count="7">
    <mergeCell ref="E34:J34"/>
    <mergeCell ref="B96:F96"/>
    <mergeCell ref="G96:K96"/>
    <mergeCell ref="B63:F63"/>
    <mergeCell ref="G63:K63"/>
    <mergeCell ref="I71:M71"/>
    <mergeCell ref="E95:K95"/>
  </mergeCells>
  <phoneticPr fontId="6" type="noConversion"/>
  <dataValidations count="1">
    <dataValidation type="list" allowBlank="1" showInputMessage="1" showErrorMessage="1" sqref="K29" xr:uid="{2E8E308D-FDEA-4B5C-8F35-0AE7C79D1CEE}">
      <formula1>"April, May, June, July"</formula1>
    </dataValidation>
  </dataValidations>
  <hyperlinks>
    <hyperlink ref="I71" r:id="rId2" xr:uid="{E947C67A-E864-4864-9AB6-0103453FC7C5}"/>
    <hyperlink ref="B96" r:id="rId3" xr:uid="{CCE1C90A-BDD7-488C-9788-1469591D6475}"/>
    <hyperlink ref="G96" r:id="rId4" display="Created by RetailClarity.com , 2020  Use OK with permission" xr:uid="{567C296C-C7FA-44E0-9FDA-D6C5E8849376}"/>
    <hyperlink ref="G96:K96" r:id="rId5" display="Click Here For More Information" xr:uid="{22A6CA6E-2458-4508-926D-0FE722A945E3}"/>
    <hyperlink ref="B63" r:id="rId6" xr:uid="{6AE9AE3E-832C-49FB-8C48-5292D1540ECA}"/>
    <hyperlink ref="G63" r:id="rId7" display="Created by RetailClarity.com , 2020  Use OK with permission" xr:uid="{DA2FD33F-013B-4FF0-A555-9858F4C7B266}"/>
    <hyperlink ref="G63:K63" r:id="rId8" display="Click Here For More Information" xr:uid="{DCFA1DB7-8A4D-439A-B70D-864666A397BD}"/>
    <hyperlink ref="E34" r:id="rId9" xr:uid="{9DE65A62-48B8-43C9-B05F-E4739F5CB976}"/>
    <hyperlink ref="K34" r:id="rId10" display="Created by RetailClarity.com , 2020  Use OK with permission" xr:uid="{D415F5BC-BFE7-4244-942D-A28BCE32A094}"/>
    <hyperlink ref="K34:N34" r:id="rId11" display="Click Here For More Information" xr:uid="{1509B70B-E36C-448E-9C18-E0F787215185}"/>
    <hyperlink ref="E95" r:id="rId12" xr:uid="{11AC93D2-4893-402F-9926-45AE5E47CAB5}"/>
  </hyperlinks>
  <pageMargins left="0.25" right="0.25" top="0.75" bottom="0.75" header="0.3" footer="0.3"/>
  <pageSetup orientation="landscape" horizontalDpi="4294967293" verticalDpi="0" r:id="rId13"/>
  <rowBreaks count="2" manualBreakCount="2">
    <brk id="35" max="16383" man="1"/>
    <brk id="64" max="16383" man="1"/>
  </rowBreaks>
  <drawing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8"/>
  <sheetViews>
    <sheetView showGridLines="0" zoomScale="120" zoomScaleNormal="120" workbookViewId="0">
      <selection activeCell="M33" sqref="M33"/>
    </sheetView>
  </sheetViews>
  <sheetFormatPr defaultColWidth="9.140625" defaultRowHeight="15" x14ac:dyDescent="0.25"/>
  <cols>
    <col min="1" max="1" width="4.85546875" style="1" customWidth="1"/>
    <col min="2" max="2" width="11.5703125" style="1" bestFit="1" customWidth="1"/>
    <col min="3" max="3" width="9.140625" style="1"/>
    <col min="4" max="4" width="10.7109375" style="1" customWidth="1"/>
    <col min="5" max="13" width="10" style="1" customWidth="1"/>
    <col min="14" max="16384" width="9.140625" style="1"/>
  </cols>
  <sheetData>
    <row r="1" spans="1:13" s="14" customFormat="1" ht="24.75" customHeight="1" x14ac:dyDescent="0.25">
      <c r="A1" s="82"/>
      <c r="B1" s="82"/>
      <c r="C1" s="82"/>
      <c r="H1" s="67" t="s">
        <v>58</v>
      </c>
    </row>
    <row r="2" spans="1:13" s="14" customFormat="1" ht="15.75" x14ac:dyDescent="0.25">
      <c r="A2" s="82"/>
      <c r="B2" s="85" t="s">
        <v>120</v>
      </c>
      <c r="C2" s="86"/>
      <c r="E2" s="81" t="s">
        <v>98</v>
      </c>
    </row>
    <row r="3" spans="1:13" s="33" customFormat="1" ht="15.75" customHeight="1" x14ac:dyDescent="0.25">
      <c r="A3" s="82"/>
      <c r="B3" s="87">
        <v>98275</v>
      </c>
      <c r="C3" s="88"/>
      <c r="E3" s="81" t="s">
        <v>97</v>
      </c>
    </row>
    <row r="4" spans="1:13" s="56" customFormat="1" x14ac:dyDescent="0.25">
      <c r="A4" s="82"/>
      <c r="B4" s="89"/>
      <c r="C4" s="90"/>
      <c r="E4" s="81" t="s">
        <v>121</v>
      </c>
    </row>
    <row r="5" spans="1:13" ht="8.25" customHeight="1" x14ac:dyDescent="0.25">
      <c r="A5" s="72"/>
      <c r="B5" s="72"/>
      <c r="C5" s="72"/>
    </row>
    <row r="6" spans="1:13" x14ac:dyDescent="0.25">
      <c r="E6" s="3" t="s">
        <v>25</v>
      </c>
      <c r="F6" s="3" t="s">
        <v>26</v>
      </c>
      <c r="G6" s="3" t="s">
        <v>27</v>
      </c>
      <c r="H6" s="3" t="s">
        <v>28</v>
      </c>
      <c r="I6" s="3" t="s">
        <v>29</v>
      </c>
      <c r="J6" s="3" t="s">
        <v>30</v>
      </c>
      <c r="K6" s="3" t="s">
        <v>31</v>
      </c>
      <c r="L6" s="3" t="s">
        <v>32</v>
      </c>
      <c r="M6" s="3" t="s">
        <v>33</v>
      </c>
    </row>
    <row r="7" spans="1:13" x14ac:dyDescent="0.25">
      <c r="A7" s="2" t="s">
        <v>107</v>
      </c>
      <c r="E7" s="19">
        <v>0</v>
      </c>
      <c r="F7" s="19">
        <v>20000</v>
      </c>
      <c r="G7" s="19">
        <v>40000</v>
      </c>
      <c r="H7" s="19">
        <v>50000</v>
      </c>
      <c r="I7" s="19">
        <v>60000</v>
      </c>
      <c r="J7" s="19">
        <v>80000</v>
      </c>
      <c r="K7" s="19">
        <v>100000</v>
      </c>
      <c r="L7" s="19">
        <v>200000</v>
      </c>
      <c r="M7" s="19">
        <v>300000</v>
      </c>
    </row>
    <row r="8" spans="1:13" s="46" customFormat="1" x14ac:dyDescent="0.25">
      <c r="A8" s="47"/>
    </row>
    <row r="9" spans="1:13" x14ac:dyDescent="0.25">
      <c r="A9" s="47" t="s">
        <v>108</v>
      </c>
      <c r="E9" s="34">
        <v>25000</v>
      </c>
      <c r="F9" s="34">
        <v>10000</v>
      </c>
      <c r="G9" s="34"/>
      <c r="H9" s="34"/>
      <c r="I9" s="34"/>
      <c r="J9" s="34">
        <v>10000</v>
      </c>
      <c r="K9" s="34">
        <v>50000</v>
      </c>
      <c r="L9" s="34">
        <v>50000</v>
      </c>
      <c r="M9" s="34">
        <v>20000</v>
      </c>
    </row>
    <row r="10" spans="1:13" s="46" customFormat="1" ht="12" customHeight="1" x14ac:dyDescent="0.25"/>
    <row r="11" spans="1:13" x14ac:dyDescent="0.25">
      <c r="A11" s="2" t="s">
        <v>15</v>
      </c>
      <c r="E11" s="19">
        <v>18000</v>
      </c>
      <c r="F11" s="19">
        <v>18000</v>
      </c>
      <c r="G11" s="19">
        <v>30000</v>
      </c>
      <c r="H11" s="19">
        <v>30000</v>
      </c>
      <c r="I11" s="19">
        <v>30000</v>
      </c>
      <c r="J11" s="19">
        <v>35000</v>
      </c>
      <c r="K11" s="19">
        <v>35000</v>
      </c>
      <c r="L11" s="19">
        <v>40000</v>
      </c>
      <c r="M11" s="19">
        <v>40000</v>
      </c>
    </row>
    <row r="12" spans="1:13" ht="6.75" customHeight="1" x14ac:dyDescent="0.25"/>
    <row r="13" spans="1:13" x14ac:dyDescent="0.25">
      <c r="A13" s="2" t="s">
        <v>22</v>
      </c>
    </row>
    <row r="14" spans="1:13" x14ac:dyDescent="0.25">
      <c r="B14" s="1" t="s">
        <v>113</v>
      </c>
      <c r="E14" s="19">
        <v>41909</v>
      </c>
      <c r="F14" s="19">
        <v>41909</v>
      </c>
      <c r="G14" s="19">
        <v>41909</v>
      </c>
      <c r="H14" s="19">
        <v>41909</v>
      </c>
      <c r="I14" s="19">
        <v>41909</v>
      </c>
      <c r="J14" s="19">
        <v>41909</v>
      </c>
      <c r="K14" s="19">
        <v>41909</v>
      </c>
      <c r="L14" s="19">
        <v>41909</v>
      </c>
      <c r="M14" s="19">
        <v>41909</v>
      </c>
    </row>
    <row r="15" spans="1:13" x14ac:dyDescent="0.25">
      <c r="B15" s="1" t="s">
        <v>3</v>
      </c>
      <c r="E15" s="4"/>
      <c r="F15" s="4"/>
      <c r="G15" s="4"/>
      <c r="H15" s="4"/>
      <c r="I15" s="4"/>
      <c r="J15" s="4"/>
      <c r="K15" s="4"/>
      <c r="L15" s="4"/>
      <c r="M15" s="4"/>
    </row>
    <row r="16" spans="1:13" x14ac:dyDescent="0.25">
      <c r="C16" s="1" t="s">
        <v>4</v>
      </c>
      <c r="E16" s="19">
        <v>250</v>
      </c>
      <c r="F16" s="19">
        <v>250</v>
      </c>
      <c r="G16" s="19">
        <v>250</v>
      </c>
      <c r="H16" s="19">
        <v>250</v>
      </c>
      <c r="I16" s="19">
        <v>250</v>
      </c>
      <c r="J16" s="19">
        <v>250</v>
      </c>
      <c r="K16" s="19">
        <v>250</v>
      </c>
      <c r="L16" s="19">
        <v>250</v>
      </c>
      <c r="M16" s="19">
        <v>250</v>
      </c>
    </row>
    <row r="17" spans="1:13" x14ac:dyDescent="0.25">
      <c r="C17" s="1" t="s">
        <v>5</v>
      </c>
      <c r="E17" s="19">
        <v>1265</v>
      </c>
      <c r="F17" s="19">
        <v>1265</v>
      </c>
      <c r="G17" s="19">
        <v>1265</v>
      </c>
      <c r="H17" s="19">
        <v>1265</v>
      </c>
      <c r="I17" s="19">
        <v>1265</v>
      </c>
      <c r="J17" s="19">
        <v>1265</v>
      </c>
      <c r="K17" s="19">
        <v>1265</v>
      </c>
      <c r="L17" s="19">
        <v>1265</v>
      </c>
      <c r="M17" s="19">
        <v>1265</v>
      </c>
    </row>
    <row r="18" spans="1:13" x14ac:dyDescent="0.25">
      <c r="C18" s="1" t="s">
        <v>6</v>
      </c>
      <c r="E18" s="19">
        <v>125</v>
      </c>
      <c r="F18" s="19">
        <v>125</v>
      </c>
      <c r="G18" s="19">
        <v>125</v>
      </c>
      <c r="H18" s="19">
        <v>125</v>
      </c>
      <c r="I18" s="19">
        <v>125</v>
      </c>
      <c r="J18" s="19">
        <v>125</v>
      </c>
      <c r="K18" s="19">
        <v>125</v>
      </c>
      <c r="L18" s="19">
        <v>125</v>
      </c>
      <c r="M18" s="19">
        <v>125</v>
      </c>
    </row>
    <row r="19" spans="1:13" x14ac:dyDescent="0.25">
      <c r="C19" s="1" t="s">
        <v>7</v>
      </c>
      <c r="E19" s="19">
        <v>125</v>
      </c>
      <c r="F19" s="19">
        <v>125</v>
      </c>
      <c r="G19" s="19">
        <v>125</v>
      </c>
      <c r="H19" s="19">
        <v>125</v>
      </c>
      <c r="I19" s="19">
        <v>125</v>
      </c>
      <c r="J19" s="19">
        <v>125</v>
      </c>
      <c r="K19" s="19">
        <v>125</v>
      </c>
      <c r="L19" s="19">
        <v>125</v>
      </c>
      <c r="M19" s="19">
        <v>125</v>
      </c>
    </row>
    <row r="20" spans="1:13" x14ac:dyDescent="0.25">
      <c r="E20" s="5"/>
      <c r="F20" s="5"/>
      <c r="G20" s="5"/>
      <c r="H20" s="5"/>
      <c r="I20" s="5"/>
      <c r="J20" s="5"/>
      <c r="K20" s="5"/>
      <c r="L20" s="5"/>
      <c r="M20" s="5"/>
    </row>
    <row r="21" spans="1:13" x14ac:dyDescent="0.25">
      <c r="A21" s="47" t="s">
        <v>112</v>
      </c>
      <c r="E21" s="19">
        <v>0</v>
      </c>
      <c r="F21" s="58">
        <v>0</v>
      </c>
      <c r="G21" s="58">
        <v>0</v>
      </c>
      <c r="H21" s="58">
        <v>6000</v>
      </c>
      <c r="I21" s="58">
        <v>1500</v>
      </c>
      <c r="J21" s="58">
        <v>1500</v>
      </c>
      <c r="K21" s="58">
        <v>1500</v>
      </c>
      <c r="L21" s="58">
        <v>1500</v>
      </c>
      <c r="M21" s="58">
        <v>1500</v>
      </c>
    </row>
    <row r="22" spans="1:13" x14ac:dyDescent="0.25">
      <c r="E22" s="5"/>
      <c r="F22" s="5"/>
      <c r="G22" s="5"/>
      <c r="H22" s="5"/>
      <c r="I22" s="5"/>
      <c r="J22" s="5"/>
      <c r="K22" s="5"/>
      <c r="L22" s="5"/>
      <c r="M22" s="5"/>
    </row>
    <row r="23" spans="1:13" x14ac:dyDescent="0.25">
      <c r="A23" s="23" t="s">
        <v>114</v>
      </c>
      <c r="E23" s="19">
        <v>1000</v>
      </c>
      <c r="F23" s="19">
        <v>5000</v>
      </c>
      <c r="G23" s="19">
        <v>5000</v>
      </c>
      <c r="H23" s="19">
        <v>5000</v>
      </c>
      <c r="I23" s="19">
        <v>5000</v>
      </c>
      <c r="J23" s="19">
        <v>5000</v>
      </c>
      <c r="K23" s="19">
        <v>5000</v>
      </c>
      <c r="L23" s="19">
        <v>10000</v>
      </c>
      <c r="M23" s="19">
        <v>15000</v>
      </c>
    </row>
    <row r="24" spans="1:13" s="46" customFormat="1" ht="15.75" customHeight="1" x14ac:dyDescent="0.25">
      <c r="D24" s="52"/>
    </row>
    <row r="25" spans="1:13" x14ac:dyDescent="0.25">
      <c r="A25" s="23" t="s">
        <v>24</v>
      </c>
      <c r="E25" s="59">
        <f>E7-SUM(E9:E23)</f>
        <v>-87674</v>
      </c>
      <c r="F25" s="59">
        <f t="shared" ref="F25:M25" si="0">F7-SUM(F9:F23)</f>
        <v>-56674</v>
      </c>
      <c r="G25" s="59">
        <f t="shared" si="0"/>
        <v>-38674</v>
      </c>
      <c r="H25" s="59">
        <f t="shared" si="0"/>
        <v>-34674</v>
      </c>
      <c r="I25" s="59">
        <f t="shared" si="0"/>
        <v>-20174</v>
      </c>
      <c r="J25" s="59">
        <f t="shared" si="0"/>
        <v>-15174</v>
      </c>
      <c r="K25" s="59">
        <f t="shared" si="0"/>
        <v>-35174</v>
      </c>
      <c r="L25" s="59">
        <f t="shared" si="0"/>
        <v>54826</v>
      </c>
      <c r="M25" s="59">
        <f t="shared" si="0"/>
        <v>179826</v>
      </c>
    </row>
    <row r="26" spans="1:13" x14ac:dyDescent="0.25">
      <c r="A26" s="11"/>
    </row>
    <row r="27" spans="1:13" x14ac:dyDescent="0.25">
      <c r="A27" s="23" t="s">
        <v>110</v>
      </c>
      <c r="E27" s="69">
        <f>+E25</f>
        <v>-87674</v>
      </c>
      <c r="F27" s="69">
        <f>+F25+E27</f>
        <v>-144348</v>
      </c>
      <c r="G27" s="69">
        <f t="shared" ref="G27:M27" si="1">+G25+F27</f>
        <v>-183022</v>
      </c>
      <c r="H27" s="69">
        <f t="shared" si="1"/>
        <v>-217696</v>
      </c>
      <c r="I27" s="69">
        <f t="shared" si="1"/>
        <v>-237870</v>
      </c>
      <c r="J27" s="69">
        <f t="shared" si="1"/>
        <v>-253044</v>
      </c>
      <c r="K27" s="69">
        <f t="shared" si="1"/>
        <v>-288218</v>
      </c>
      <c r="L27" s="69">
        <f t="shared" si="1"/>
        <v>-233392</v>
      </c>
      <c r="M27" s="69">
        <f t="shared" si="1"/>
        <v>-53566</v>
      </c>
    </row>
    <row r="28" spans="1:13" x14ac:dyDescent="0.25">
      <c r="A28" s="11"/>
    </row>
    <row r="29" spans="1:13" x14ac:dyDescent="0.25">
      <c r="A29" s="23" t="s">
        <v>111</v>
      </c>
      <c r="E29" s="59">
        <f>IF('PPP Calculator'!$K$29="April",'PPP Calculator'!$K$27,0)</f>
        <v>0</v>
      </c>
      <c r="F29" s="59">
        <f>IF('PPP Calculator'!$K$29="May",'PPP Calculator'!$K$27,0)</f>
        <v>100000</v>
      </c>
      <c r="G29" s="59">
        <f>IF('PPP Calculator'!$K$29="June",'PPP Calculator'!$K$27,0)</f>
        <v>0</v>
      </c>
      <c r="H29" s="59">
        <f>IF('PPP Calculator'!$K$29="July",'PPP Calculator'!$K$27,0)</f>
        <v>0</v>
      </c>
      <c r="I29" s="65" t="s">
        <v>109</v>
      </c>
      <c r="J29" s="54"/>
      <c r="K29" s="54"/>
      <c r="L29" s="54"/>
      <c r="M29" s="54"/>
    </row>
    <row r="30" spans="1:13" s="46" customFormat="1" x14ac:dyDescent="0.25">
      <c r="A30" s="23"/>
      <c r="I30" s="65"/>
      <c r="J30" s="54"/>
      <c r="K30" s="54"/>
      <c r="L30" s="54"/>
      <c r="M30" s="54"/>
    </row>
    <row r="31" spans="1:13" s="46" customFormat="1" x14ac:dyDescent="0.25">
      <c r="C31" s="79" t="s">
        <v>117</v>
      </c>
      <c r="E31" s="78"/>
      <c r="F31" s="78"/>
      <c r="G31" s="78">
        <v>0</v>
      </c>
      <c r="H31" s="78">
        <v>90000</v>
      </c>
      <c r="I31" s="78">
        <v>0</v>
      </c>
      <c r="J31" s="78">
        <v>0</v>
      </c>
      <c r="K31" s="78">
        <v>0</v>
      </c>
      <c r="L31" s="78">
        <v>0</v>
      </c>
      <c r="M31" s="78">
        <v>0</v>
      </c>
    </row>
    <row r="32" spans="1:13" x14ac:dyDescent="0.25">
      <c r="A32" s="11"/>
      <c r="C32" s="79" t="s">
        <v>118</v>
      </c>
    </row>
    <row r="33" spans="1:13" ht="15.75" thickBot="1" x14ac:dyDescent="0.3">
      <c r="B33" s="23" t="s">
        <v>122</v>
      </c>
      <c r="E33" s="73">
        <f>+B3+E27+E29+E31</f>
        <v>10601</v>
      </c>
      <c r="F33" s="73">
        <f>+E33+F25+F29+F31</f>
        <v>53927</v>
      </c>
      <c r="G33" s="73">
        <f>+F33+G25+G29+G31</f>
        <v>15253</v>
      </c>
      <c r="H33" s="73">
        <f>+G33+H25+H29+H31</f>
        <v>70579</v>
      </c>
      <c r="I33" s="73">
        <f>+H33+I25+I31</f>
        <v>50405</v>
      </c>
      <c r="J33" s="73">
        <f t="shared" ref="J33:M33" si="2">+I33+J25+J31</f>
        <v>35231</v>
      </c>
      <c r="K33" s="73">
        <f t="shared" si="2"/>
        <v>57</v>
      </c>
      <c r="L33" s="73">
        <f t="shared" si="2"/>
        <v>54883</v>
      </c>
      <c r="M33" s="73">
        <f t="shared" si="2"/>
        <v>234709</v>
      </c>
    </row>
    <row r="34" spans="1:13" s="26" customFormat="1" ht="15.75" thickTop="1" x14ac:dyDescent="0.25">
      <c r="D34" s="29"/>
      <c r="E34" s="30"/>
      <c r="F34" s="30"/>
      <c r="G34" s="30"/>
      <c r="H34" s="30"/>
      <c r="I34" s="30"/>
      <c r="J34" s="30"/>
      <c r="K34" s="30"/>
      <c r="L34" s="30"/>
      <c r="M34" s="30"/>
    </row>
    <row r="35" spans="1:13" s="46" customFormat="1" x14ac:dyDescent="0.25">
      <c r="C35" s="83" t="s">
        <v>45</v>
      </c>
      <c r="D35" s="83"/>
      <c r="E35" s="83"/>
      <c r="F35" s="83"/>
      <c r="G35" s="83"/>
      <c r="H35" s="83"/>
      <c r="J35" s="80" t="s">
        <v>119</v>
      </c>
      <c r="K35" s="80"/>
    </row>
    <row r="37" spans="1:13" x14ac:dyDescent="0.25">
      <c r="A37" s="2"/>
    </row>
    <row r="39" spans="1:13" x14ac:dyDescent="0.25">
      <c r="A39" s="24"/>
    </row>
    <row r="40" spans="1:13" x14ac:dyDescent="0.25">
      <c r="A40" s="24"/>
    </row>
    <row r="41" spans="1:13" x14ac:dyDescent="0.25">
      <c r="A41" s="24"/>
    </row>
    <row r="42" spans="1:13" x14ac:dyDescent="0.25">
      <c r="A42" s="24"/>
    </row>
    <row r="43" spans="1:13" x14ac:dyDescent="0.25">
      <c r="A43" s="24"/>
    </row>
    <row r="44" spans="1:13" x14ac:dyDescent="0.25">
      <c r="A44" s="24"/>
    </row>
    <row r="45" spans="1:13" x14ac:dyDescent="0.25">
      <c r="A45" s="24"/>
    </row>
    <row r="46" spans="1:13" x14ac:dyDescent="0.25">
      <c r="A46" s="24"/>
    </row>
    <row r="47" spans="1:13" x14ac:dyDescent="0.25">
      <c r="A47" s="24"/>
    </row>
    <row r="48" spans="1:13" x14ac:dyDescent="0.25">
      <c r="A48" s="24"/>
    </row>
  </sheetData>
  <sheetProtection algorithmName="SHA-512" hashValue="I3Z9cKT7hN0xgH3sx+rxxiYMBumcqh8Z2aJeU/9xT4lG4AC89/tuylgnyLVk3BalxOADM7STfvwHrlz6TEivmQ==" saltValue="nvHVEf7l+1a1z8GQJHqRcg==" spinCount="100000" sheet="1" objects="1" scenarios="1"/>
  <customSheetViews>
    <customSheetView guid="{DA3F237B-3D80-47D5-ACE9-B7E0CDE24BF9}" showPageBreaks="1" showGridLines="0">
      <selection activeCell="K16" sqref="K16"/>
      <pageMargins left="0.5" right="0.25" top="0.75" bottom="0.75" header="0.3" footer="0.3"/>
      <pageSetup orientation="landscape" verticalDpi="0" r:id="rId1"/>
    </customSheetView>
  </customSheetViews>
  <mergeCells count="3">
    <mergeCell ref="C35:H35"/>
    <mergeCell ref="B2:C2"/>
    <mergeCell ref="B3:C4"/>
  </mergeCells>
  <phoneticPr fontId="6" type="noConversion"/>
  <hyperlinks>
    <hyperlink ref="C35" r:id="rId2" xr:uid="{E5F2BD09-D168-491F-8088-076FEDDFF189}"/>
    <hyperlink ref="J35" r:id="rId3" display="Created by RetailClarity.com , 2020  Use OK with permission" xr:uid="{E5493326-F169-4B15-A50B-196F62D2D1C7}"/>
  </hyperlinks>
  <pageMargins left="0.5" right="0.25" top="0.5" bottom="0.5" header="0.3" footer="0.3"/>
  <pageSetup orientation="landscape"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PPP Calculator</vt:lpstr>
      <vt:lpstr>Sample Cashflow Model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Gary Willis</cp:lastModifiedBy>
  <cp:lastPrinted>2020-04-02T19:15:08Z</cp:lastPrinted>
  <dcterms:created xsi:type="dcterms:W3CDTF">2020-03-30T18:33:17Z</dcterms:created>
  <dcterms:modified xsi:type="dcterms:W3CDTF">2020-04-03T01:06:13Z</dcterms:modified>
</cp:coreProperties>
</file>